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omments3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+xml"/>
  <Override PartName="/xl/comments4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9.xml" ContentType="application/vnd.openxmlformats-officedocument.drawing+xml"/>
  <Override PartName="/xl/comments5.xml" ContentType="application/vnd.openxmlformats-officedocument.spreadsheetml.comment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25.xml" ContentType="application/vnd.openxmlformats-officedocument.drawingml.chartshapes+xml"/>
  <Override PartName="/xl/charts/chart39.xml" ContentType="application/vnd.openxmlformats-officedocument.drawingml.chart+xml"/>
  <Override PartName="/xl/drawings/drawing26.xml" ContentType="application/vnd.openxmlformats-officedocument.drawingml.chartshapes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drawings/drawing29.xml" ContentType="application/vnd.openxmlformats-officedocument.drawingml.chartshapes+xml"/>
  <Override PartName="/xl/charts/chart43.xml" ContentType="application/vnd.openxmlformats-officedocument.drawingml.chart+xml"/>
  <Override PartName="/xl/drawings/drawing30.xml" ContentType="application/vnd.openxmlformats-officedocument.drawingml.chartshapes+xml"/>
  <Override PartName="/xl/charts/chart44.xml" ContentType="application/vnd.openxmlformats-officedocument.drawingml.chart+xml"/>
  <Override PartName="/xl/drawings/drawing3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750" tabRatio="856" activeTab="11"/>
  </bookViews>
  <sheets>
    <sheet name="1-①経常収支比率" sheetId="15" r:id="rId1"/>
    <sheet name="1-②累積欠損比率" sheetId="22" r:id="rId2"/>
    <sheet name="1-③流動比率" sheetId="21" r:id="rId3"/>
    <sheet name="1-④企業債残高対給水収益比率" sheetId="16" r:id="rId4"/>
    <sheet name="1-⑤料金回収率" sheetId="14" r:id="rId5"/>
    <sheet name="1-⑥給水原価" sheetId="13" r:id="rId6"/>
    <sheet name="1-⑦施設利用率" sheetId="12" r:id="rId7"/>
    <sheet name="1-⑧有収率" sheetId="10" r:id="rId8"/>
    <sheet name="2-①有形固定資産減価償却率" sheetId="24" r:id="rId9"/>
    <sheet name="2-②管路経年化率" sheetId="23" r:id="rId10"/>
    <sheet name="2-③管路更新率" sheetId="19" r:id="rId11"/>
    <sheet name="まとめ" sheetId="11" r:id="rId12"/>
  </sheets>
  <definedNames>
    <definedName name="_xlnm.Print_Area" localSheetId="0">'1-①経常収支比率'!$A$1:$S$43</definedName>
    <definedName name="_xlnm.Print_Area" localSheetId="1">'1-②累積欠損比率'!$A$1:$S$44</definedName>
    <definedName name="_xlnm.Print_Area" localSheetId="2">'1-③流動比率'!$A$1:$S$43</definedName>
    <definedName name="_xlnm.Print_Area" localSheetId="3">'1-④企業債残高対給水収益比率'!$A$1:$S$43</definedName>
    <definedName name="_xlnm.Print_Area" localSheetId="4">'1-⑤料金回収率'!$A$1:$S$43</definedName>
    <definedName name="_xlnm.Print_Area" localSheetId="5">'1-⑥給水原価'!$A$1:$S$44</definedName>
    <definedName name="_xlnm.Print_Area" localSheetId="6">'1-⑦施設利用率'!$A$1:$S$43</definedName>
    <definedName name="_xlnm.Print_Area" localSheetId="7">'1-⑧有収率'!$A$1:$S$43</definedName>
    <definedName name="_xlnm.Print_Area" localSheetId="8">'2-①有形固定資産減価償却率'!$A$1:$S$43</definedName>
    <definedName name="_xlnm.Print_Area" localSheetId="9">'2-②管路経年化率'!$A$1:$S$43</definedName>
    <definedName name="_xlnm.Print_Area" localSheetId="10">'2-③管路更新率'!$A$1:$S$43</definedName>
    <definedName name="_xlnm.Print_Area" localSheetId="11">まとめ!$A$1:$X$67</definedName>
  </definedNames>
  <calcPr calcId="145621"/>
  <customWorkbookViews>
    <customWorkbookView name="上下水道部管理課（o-suikanri06） - 個人用ビュー" guid="{ACB3DE99-342B-4C88-8629-9A5CCCC3D48F}" mergeInterval="0" personalView="1" xWindow="328" yWindow="88" windowWidth="1498" windowHeight="690" activeSheetId="2"/>
    <customWorkbookView name="下水道課（o-gesui04） - 個人用ビュー" guid="{06FC6148-88CB-4D11-960B-CA029D0CDC48}" mergeInterval="0" personalView="1" maximized="1" windowWidth="1916" windowHeight="850" activeSheetId="1"/>
  </customWorkbookViews>
</workbook>
</file>

<file path=xl/calcChain.xml><?xml version="1.0" encoding="utf-8"?>
<calcChain xmlns="http://schemas.openxmlformats.org/spreadsheetml/2006/main">
  <c r="G53" i="21" l="1"/>
  <c r="C53" i="21"/>
  <c r="D53" i="21"/>
  <c r="E53" i="21"/>
  <c r="F53" i="21"/>
  <c r="G65" i="21" l="1"/>
  <c r="C54" i="21"/>
  <c r="D54" i="21"/>
  <c r="E54" i="21"/>
  <c r="F54" i="21"/>
  <c r="G54" i="21"/>
  <c r="G55" i="13"/>
  <c r="D55" i="13"/>
  <c r="E55" i="13"/>
  <c r="F55" i="13"/>
  <c r="C55" i="13"/>
  <c r="C47" i="13"/>
  <c r="D47" i="13"/>
  <c r="E47" i="13"/>
  <c r="F47" i="13"/>
  <c r="C49" i="13"/>
  <c r="D49" i="13"/>
  <c r="E49" i="13"/>
  <c r="F49" i="13"/>
  <c r="G49" i="13"/>
  <c r="G47" i="13" s="1"/>
  <c r="C48" i="22"/>
  <c r="D48" i="22"/>
  <c r="E48" i="22"/>
  <c r="F48" i="22"/>
  <c r="G48" i="22"/>
  <c r="C50" i="12"/>
  <c r="D47" i="23"/>
  <c r="E47" i="23"/>
  <c r="F47" i="23"/>
  <c r="G47" i="23"/>
  <c r="C47" i="23"/>
  <c r="C50" i="23"/>
  <c r="D50" i="23"/>
  <c r="E50" i="23"/>
  <c r="F50" i="23"/>
  <c r="C47" i="14"/>
  <c r="D47" i="14"/>
  <c r="F47" i="14"/>
  <c r="G47" i="14"/>
  <c r="G49" i="14"/>
  <c r="C47" i="12"/>
  <c r="G47" i="12"/>
  <c r="G47" i="19"/>
  <c r="E47" i="14" l="1"/>
  <c r="E51" i="14" s="1"/>
  <c r="E49" i="14"/>
  <c r="E47" i="12"/>
  <c r="C50" i="15"/>
  <c r="D50" i="15"/>
  <c r="E50" i="15"/>
  <c r="F50" i="15"/>
  <c r="C47" i="15"/>
  <c r="D47" i="15"/>
  <c r="E47" i="15"/>
  <c r="F47" i="15"/>
  <c r="D47" i="12"/>
  <c r="F47" i="12"/>
  <c r="G50" i="15" l="1"/>
  <c r="G47" i="15"/>
  <c r="G53" i="15" s="1"/>
  <c r="F49" i="24" l="1"/>
  <c r="E49" i="24"/>
  <c r="D49" i="24"/>
  <c r="G51" i="23"/>
  <c r="G55" i="23" s="1"/>
  <c r="F51" i="23"/>
  <c r="E51" i="23"/>
  <c r="E55" i="23" s="1"/>
  <c r="D51" i="23"/>
  <c r="C51" i="23"/>
  <c r="C55" i="23" s="1"/>
  <c r="F55" i="23"/>
  <c r="F65" i="21"/>
  <c r="E65" i="21"/>
  <c r="D65" i="21"/>
  <c r="C65" i="21"/>
  <c r="D55" i="23" l="1"/>
  <c r="C49" i="24"/>
  <c r="G49" i="24"/>
  <c r="C51" i="14" l="1"/>
  <c r="G51" i="19" l="1"/>
  <c r="F51" i="19"/>
  <c r="F47" i="19" s="1"/>
  <c r="E51" i="19"/>
  <c r="E47" i="19" s="1"/>
  <c r="D51" i="19"/>
  <c r="D47" i="19" s="1"/>
  <c r="D55" i="19" s="1"/>
  <c r="C51" i="19"/>
  <c r="C47" i="19" s="1"/>
  <c r="F55" i="19" l="1"/>
  <c r="E55" i="19"/>
  <c r="C55" i="19"/>
  <c r="G49" i="16"/>
  <c r="D49" i="16"/>
  <c r="E49" i="16"/>
  <c r="F49" i="16"/>
  <c r="C49" i="16"/>
  <c r="C53" i="15" l="1"/>
  <c r="D53" i="15"/>
  <c r="E53" i="15"/>
  <c r="F53" i="15"/>
  <c r="G51" i="14"/>
  <c r="F51" i="14"/>
  <c r="D51" i="14"/>
  <c r="C49" i="10"/>
  <c r="D49" i="10"/>
  <c r="E49" i="10"/>
  <c r="F49" i="10"/>
  <c r="G49" i="10"/>
  <c r="D50" i="12"/>
  <c r="E50" i="12"/>
  <c r="F50" i="12"/>
  <c r="G50" i="12"/>
  <c r="G55" i="19"/>
  <c r="G51" i="22"/>
  <c r="D51" i="22"/>
  <c r="F51" i="22"/>
  <c r="E51" i="22"/>
  <c r="C51" i="22"/>
</calcChain>
</file>

<file path=xl/comments1.xml><?xml version="1.0" encoding="utf-8"?>
<comments xmlns="http://schemas.openxmlformats.org/spreadsheetml/2006/main">
  <authors>
    <author>下水道課（o-gesui04）</author>
  </authors>
  <commentList>
    <comment ref="H51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H26以降は26列</t>
        </r>
      </text>
    </comment>
    <comment ref="H52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H26以降は40列</t>
        </r>
      </text>
    </comment>
  </commentList>
</comments>
</file>

<file path=xl/comments2.xml><?xml version="1.0" encoding="utf-8"?>
<comments xmlns="http://schemas.openxmlformats.org/spreadsheetml/2006/main">
  <authors>
    <author>下水道課（o-gesui04）</author>
  </authors>
  <commentLis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>総配水量を365か366で割ることで算出する</t>
        </r>
      </text>
    </comment>
  </commentList>
</comments>
</file>

<file path=xl/comments3.xml><?xml version="1.0" encoding="utf-8"?>
<comments xmlns="http://schemas.openxmlformats.org/spreadsheetml/2006/main">
  <authors>
    <author>下水道課（o-gesui04）</author>
  </authors>
  <commentList>
    <comment ref="H47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H26以降は6列</t>
        </r>
      </text>
    </comment>
  </commentList>
</comments>
</file>

<file path=xl/comments4.xml><?xml version="1.0" encoding="utf-8"?>
<comments xmlns="http://schemas.openxmlformats.org/spreadsheetml/2006/main">
  <authors>
    <author>下水道課（o-gesui04）</author>
  </authors>
  <commentLis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H26までは該当数値がないため、逆算。とりあえず配水管に寄せてある</t>
        </r>
      </text>
    </comment>
  </commentList>
</comments>
</file>

<file path=xl/comments5.xml><?xml version="1.0" encoding="utf-8"?>
<comments xmlns="http://schemas.openxmlformats.org/spreadsheetml/2006/main">
  <authors>
    <author>下水道課（o-gesui04）</author>
  </authors>
  <commentList>
    <comment ref="A47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H26までは該当数値がないため、逆算。とりあえず配水管に寄せてある</t>
        </r>
      </text>
    </comment>
  </commentList>
</comments>
</file>

<file path=xl/sharedStrings.xml><?xml version="1.0" encoding="utf-8"?>
<sst xmlns="http://schemas.openxmlformats.org/spreadsheetml/2006/main" count="243" uniqueCount="147">
  <si>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</si>
  <si>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累積欠損金比率</t>
    <rPh sb="0" eb="2">
      <t>ルイセキ</t>
    </rPh>
    <rPh sb="2" eb="4">
      <t>ケッソン</t>
    </rPh>
    <rPh sb="4" eb="5">
      <t>キン</t>
    </rPh>
    <rPh sb="5" eb="7">
      <t>ヒリツ</t>
    </rPh>
    <phoneticPr fontId="2"/>
  </si>
  <si>
    <t>流動比率</t>
    <rPh sb="0" eb="2">
      <t>リュウドウ</t>
    </rPh>
    <rPh sb="2" eb="4">
      <t>ヒリツ</t>
    </rPh>
    <phoneticPr fontId="2"/>
  </si>
  <si>
    <t>施設利用率</t>
    <rPh sb="0" eb="2">
      <t>シセツ</t>
    </rPh>
    <rPh sb="2" eb="5">
      <t>リヨウリツ</t>
    </rPh>
    <phoneticPr fontId="2"/>
  </si>
  <si>
    <t>有形固定資産減価償却率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2"/>
  </si>
  <si>
    <t>営業収益に対する累積欠損金の状況</t>
    <rPh sb="0" eb="2">
      <t>エイギョウ</t>
    </rPh>
    <rPh sb="2" eb="4">
      <t>シュウエキ</t>
    </rPh>
    <rPh sb="5" eb="6">
      <t>タイ</t>
    </rPh>
    <rPh sb="8" eb="10">
      <t>ルイセキ</t>
    </rPh>
    <rPh sb="10" eb="13">
      <t>ケッソンキン</t>
    </rPh>
    <rPh sb="14" eb="16">
      <t>ジョウキョウ</t>
    </rPh>
    <phoneticPr fontId="2"/>
  </si>
  <si>
    <t>減価償却がどの程度進んでいるか</t>
    <rPh sb="0" eb="2">
      <t>ゲンカ</t>
    </rPh>
    <rPh sb="2" eb="4">
      <t>ショウキャク</t>
    </rPh>
    <rPh sb="7" eb="9">
      <t>テイド</t>
    </rPh>
    <rPh sb="9" eb="10">
      <t>スス</t>
    </rPh>
    <phoneticPr fontId="2"/>
  </si>
  <si>
    <t>営業収益</t>
    <rPh sb="0" eb="2">
      <t>エイギョウ</t>
    </rPh>
    <rPh sb="2" eb="4">
      <t>シュウエキ</t>
    </rPh>
    <phoneticPr fontId="2"/>
  </si>
  <si>
    <t>1-⑧</t>
    <phoneticPr fontId="2"/>
  </si>
  <si>
    <t>H24</t>
  </si>
  <si>
    <t>H25</t>
  </si>
  <si>
    <t>H26</t>
  </si>
  <si>
    <t>1-⑦</t>
    <phoneticPr fontId="2"/>
  </si>
  <si>
    <t>=</t>
    <phoneticPr fontId="2"/>
  </si>
  <si>
    <t>H23</t>
    <phoneticPr fontId="2"/>
  </si>
  <si>
    <t>H27</t>
  </si>
  <si>
    <t>1-⑥</t>
    <phoneticPr fontId="2"/>
  </si>
  <si>
    <t>1-⑤</t>
    <phoneticPr fontId="2"/>
  </si>
  <si>
    <t>1-④</t>
    <phoneticPr fontId="2"/>
  </si>
  <si>
    <t>24表1行12列</t>
    <phoneticPr fontId="2"/>
  </si>
  <si>
    <t>1-①</t>
    <phoneticPr fontId="2"/>
  </si>
  <si>
    <t>総収益で費用をどの程度まかなえているか</t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</si>
  <si>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</si>
  <si>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</si>
  <si>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</si>
  <si>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企業債残高対給水収益比率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2"/>
  </si>
  <si>
    <t>給水収益に対する企業債残高の割合</t>
    <rPh sb="0" eb="2">
      <t>キュウスイ</t>
    </rPh>
    <rPh sb="2" eb="4">
      <t>シュウエキ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</si>
  <si>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給水収益</t>
    <rPh sb="0" eb="2">
      <t>キュウスイ</t>
    </rPh>
    <rPh sb="2" eb="4">
      <t>シュウエキ</t>
    </rPh>
    <phoneticPr fontId="2"/>
  </si>
  <si>
    <t>料金回収率</t>
    <rPh sb="0" eb="2">
      <t>リョウキン</t>
    </rPh>
    <rPh sb="2" eb="4">
      <t>カイシュウ</t>
    </rPh>
    <rPh sb="4" eb="5">
      <t>リツ</t>
    </rPh>
    <phoneticPr fontId="2"/>
  </si>
  <si>
    <t>供給単価</t>
    <rPh sb="0" eb="2">
      <t>キョウキュウ</t>
    </rPh>
    <rPh sb="2" eb="4">
      <t>タンカ</t>
    </rPh>
    <phoneticPr fontId="2"/>
  </si>
  <si>
    <t>給水原価</t>
    <rPh sb="0" eb="2">
      <t>キュウスイ</t>
    </rPh>
    <rPh sb="2" eb="4">
      <t>ゲンカ</t>
    </rPh>
    <phoneticPr fontId="2"/>
  </si>
  <si>
    <t>年間総有収水量</t>
    <rPh sb="0" eb="2">
      <t>ネンカン</t>
    </rPh>
    <rPh sb="2" eb="3">
      <t>ソウ</t>
    </rPh>
    <rPh sb="3" eb="5">
      <t>ユウシュウ</t>
    </rPh>
    <rPh sb="5" eb="7">
      <t>スイリョウ</t>
    </rPh>
    <phoneticPr fontId="2"/>
  </si>
  <si>
    <t>一日配水能力</t>
    <rPh sb="0" eb="2">
      <t>イチニチ</t>
    </rPh>
    <rPh sb="2" eb="4">
      <t>ハイスイ</t>
    </rPh>
    <rPh sb="4" eb="6">
      <t>ノウリョク</t>
    </rPh>
    <phoneticPr fontId="2"/>
  </si>
  <si>
    <t>有収率</t>
    <rPh sb="0" eb="2">
      <t>ユウシュウ</t>
    </rPh>
    <rPh sb="2" eb="3">
      <t>リツ</t>
    </rPh>
    <phoneticPr fontId="2"/>
  </si>
  <si>
    <t>施設の稼働が収益につながっているか</t>
    <rPh sb="0" eb="2">
      <t>シセツ</t>
    </rPh>
    <rPh sb="3" eb="5">
      <t>カドウ</t>
    </rPh>
    <rPh sb="6" eb="8">
      <t>シュウエキ</t>
    </rPh>
    <phoneticPr fontId="2"/>
  </si>
  <si>
    <t>年間総配水量</t>
    <rPh sb="0" eb="2">
      <t>ネンカン</t>
    </rPh>
    <rPh sb="2" eb="3">
      <t>ソウ</t>
    </rPh>
    <rPh sb="3" eb="5">
      <t>ハイスイ</t>
    </rPh>
    <rPh sb="5" eb="6">
      <t>リョウ</t>
    </rPh>
    <phoneticPr fontId="2"/>
  </si>
  <si>
    <t>管路経年化率</t>
    <rPh sb="0" eb="2">
      <t>カンロ</t>
    </rPh>
    <rPh sb="2" eb="5">
      <t>ケイネンカ</t>
    </rPh>
    <rPh sb="5" eb="6">
      <t>リツ</t>
    </rPh>
    <phoneticPr fontId="2"/>
  </si>
  <si>
    <t>法定耐用年数を超えた管路延長の割合</t>
    <rPh sb="0" eb="2">
      <t>ホウテイ</t>
    </rPh>
    <rPh sb="2" eb="4">
      <t>タイヨウ</t>
    </rPh>
    <rPh sb="4" eb="6">
      <t>ネンスウ</t>
    </rPh>
    <rPh sb="7" eb="8">
      <t>コ</t>
    </rPh>
    <rPh sb="10" eb="12">
      <t>カンロ</t>
    </rPh>
    <rPh sb="12" eb="14">
      <t>エンチョウ</t>
    </rPh>
    <rPh sb="15" eb="17">
      <t>ワリアイ</t>
    </rPh>
    <phoneticPr fontId="2"/>
  </si>
  <si>
    <t>管路更新率</t>
    <rPh sb="0" eb="2">
      <t>カンロ</t>
    </rPh>
    <rPh sb="2" eb="4">
      <t>コウシン</t>
    </rPh>
    <rPh sb="4" eb="5">
      <t>リツ</t>
    </rPh>
    <phoneticPr fontId="2"/>
  </si>
  <si>
    <t>更新した管路延長の割合</t>
    <rPh sb="0" eb="2">
      <t>コウシン</t>
    </rPh>
    <rPh sb="4" eb="6">
      <t>カンロ</t>
    </rPh>
    <rPh sb="6" eb="8">
      <t>エンチョウ</t>
    </rPh>
    <rPh sb="9" eb="11">
      <t>ワリアイ</t>
    </rPh>
    <phoneticPr fontId="2"/>
  </si>
  <si>
    <t>管路延長</t>
    <rPh sb="0" eb="2">
      <t>カンロ</t>
    </rPh>
    <rPh sb="2" eb="4">
      <t>エンチョウ</t>
    </rPh>
    <phoneticPr fontId="2"/>
  </si>
  <si>
    <t>給水収益で給水に係る経費を賄えているか</t>
    <rPh sb="0" eb="2">
      <t>キュウスイ</t>
    </rPh>
    <rPh sb="2" eb="4">
      <t>シュウエキ</t>
    </rPh>
    <rPh sb="5" eb="7">
      <t>キュウスイ</t>
    </rPh>
    <rPh sb="8" eb="9">
      <t>カカ</t>
    </rPh>
    <rPh sb="10" eb="12">
      <t>ケイヒ</t>
    </rPh>
    <phoneticPr fontId="2"/>
  </si>
  <si>
    <t>有収水量１㎥あたりの費用</t>
    <phoneticPr fontId="2"/>
  </si>
  <si>
    <t>一日配水能力に対する一日平均配水量の割合</t>
    <rPh sb="0" eb="2">
      <t>イチニチ</t>
    </rPh>
    <rPh sb="2" eb="4">
      <t>ハイスイ</t>
    </rPh>
    <rPh sb="4" eb="6">
      <t>ノウリョク</t>
    </rPh>
    <rPh sb="14" eb="16">
      <t>ハイスイ</t>
    </rPh>
    <phoneticPr fontId="2"/>
  </si>
  <si>
    <t>2-③</t>
    <phoneticPr fontId="2"/>
  </si>
  <si>
    <t>更新管路延長</t>
    <rPh sb="0" eb="2">
      <t>コウシン</t>
    </rPh>
    <rPh sb="2" eb="4">
      <t>カンロ</t>
    </rPh>
    <rPh sb="4" eb="6">
      <t>エンチョウ</t>
    </rPh>
    <phoneticPr fontId="2"/>
  </si>
  <si>
    <t>導水管</t>
    <rPh sb="0" eb="2">
      <t>ドウスイ</t>
    </rPh>
    <rPh sb="2" eb="3">
      <t>カン</t>
    </rPh>
    <phoneticPr fontId="2"/>
  </si>
  <si>
    <t>送水管</t>
    <rPh sb="0" eb="3">
      <t>ソウスイカン</t>
    </rPh>
    <phoneticPr fontId="2"/>
  </si>
  <si>
    <t>配水管</t>
    <rPh sb="0" eb="2">
      <t>ハイスイ</t>
    </rPh>
    <rPh sb="2" eb="3">
      <t>カン</t>
    </rPh>
    <phoneticPr fontId="2"/>
  </si>
  <si>
    <t>一日平均配水量</t>
    <rPh sb="0" eb="2">
      <t>ツイタチ</t>
    </rPh>
    <rPh sb="2" eb="4">
      <t>ヘイキン</t>
    </rPh>
    <rPh sb="4" eb="6">
      <t>ハイスイ</t>
    </rPh>
    <rPh sb="6" eb="7">
      <t>リョウ</t>
    </rPh>
    <phoneticPr fontId="2"/>
  </si>
  <si>
    <t>受託工事費</t>
    <rPh sb="0" eb="2">
      <t>ジュタク</t>
    </rPh>
    <rPh sb="2" eb="4">
      <t>コウジ</t>
    </rPh>
    <rPh sb="4" eb="5">
      <t>ヒ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</si>
  <si>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</si>
  <si>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29表1行19列</t>
    <rPh sb="7" eb="8">
      <t>レツ</t>
    </rPh>
    <phoneticPr fontId="2"/>
  </si>
  <si>
    <t>年間総有収水量</t>
    <rPh sb="0" eb="2">
      <t>ネンカン</t>
    </rPh>
    <rPh sb="2" eb="3">
      <t>ソウ</t>
    </rPh>
    <rPh sb="3" eb="5">
      <t>ユウシュウ</t>
    </rPh>
    <rPh sb="5" eb="7">
      <t>スイリョウ</t>
    </rPh>
    <phoneticPr fontId="2"/>
  </si>
  <si>
    <t>企業債残対収益比</t>
    <rPh sb="0" eb="2">
      <t>キギョウ</t>
    </rPh>
    <rPh sb="2" eb="3">
      <t>サイ</t>
    </rPh>
    <rPh sb="3" eb="4">
      <t>ザン</t>
    </rPh>
    <rPh sb="4" eb="5">
      <t>タイ</t>
    </rPh>
    <rPh sb="5" eb="7">
      <t>シュウエキ</t>
    </rPh>
    <rPh sb="7" eb="8">
      <t>ヒ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</si>
  <si>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</si>
  <si>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経常収益</t>
    <rPh sb="0" eb="2">
      <t>ケイジョウ</t>
    </rPh>
    <rPh sb="2" eb="4">
      <t>シュウエキ</t>
    </rPh>
    <phoneticPr fontId="2"/>
  </si>
  <si>
    <t>経常費用</t>
    <rPh sb="0" eb="2">
      <t>ケイジョウ</t>
    </rPh>
    <rPh sb="2" eb="3">
      <t>ヒ</t>
    </rPh>
    <rPh sb="3" eb="4">
      <t>ヨウ</t>
    </rPh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</si>
  <si>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</si>
  <si>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</si>
  <si>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20表1行2列</t>
    <rPh sb="6" eb="7">
      <t>レツ</t>
    </rPh>
    <phoneticPr fontId="2"/>
  </si>
  <si>
    <t>営業外収益</t>
    <rPh sb="0" eb="3">
      <t>エイギョウガイ</t>
    </rPh>
    <rPh sb="3" eb="5">
      <t>シュウエキ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</si>
  <si>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</si>
  <si>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</si>
  <si>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1表1行13列</t>
  </si>
  <si>
    <t>1表1行13列</t>
    <phoneticPr fontId="2"/>
  </si>
  <si>
    <t>1表1行14列</t>
  </si>
  <si>
    <t>1表1行15列</t>
  </si>
  <si>
    <t>2-②</t>
    <phoneticPr fontId="2"/>
  </si>
  <si>
    <t>耐用年数経過延長</t>
    <rPh sb="0" eb="2">
      <t>タイヨウ</t>
    </rPh>
    <rPh sb="2" eb="4">
      <t>ネンスウ</t>
    </rPh>
    <rPh sb="4" eb="6">
      <t>ケイカ</t>
    </rPh>
    <rPh sb="6" eb="8">
      <t>エンチョウ</t>
    </rPh>
    <phoneticPr fontId="2"/>
  </si>
  <si>
    <t>2-①</t>
    <phoneticPr fontId="2"/>
  </si>
  <si>
    <t>減価償却累計</t>
    <rPh sb="0" eb="2">
      <t>ゲンカ</t>
    </rPh>
    <rPh sb="2" eb="4">
      <t>ショウキャク</t>
    </rPh>
    <rPh sb="4" eb="6">
      <t>ルイケイ</t>
    </rPh>
    <phoneticPr fontId="2"/>
  </si>
  <si>
    <t>償却資産</t>
    <rPh sb="0" eb="2">
      <t>ショウキャク</t>
    </rPh>
    <rPh sb="2" eb="4">
      <t>シサン</t>
    </rPh>
    <phoneticPr fontId="2"/>
  </si>
  <si>
    <t>22表1行4列</t>
    <rPh sb="2" eb="3">
      <t>ヒョウ</t>
    </rPh>
    <rPh sb="4" eb="5">
      <t>ギョウ</t>
    </rPh>
    <rPh sb="6" eb="7">
      <t>レツ</t>
    </rPh>
    <phoneticPr fontId="2"/>
  </si>
  <si>
    <t>01表1行24列</t>
    <rPh sb="7" eb="8">
      <t>レツ</t>
    </rPh>
    <phoneticPr fontId="2"/>
  </si>
  <si>
    <t>01表1行23列</t>
    <phoneticPr fontId="2"/>
  </si>
  <si>
    <t>1表1行23列</t>
    <phoneticPr fontId="2"/>
  </si>
  <si>
    <t>1表1行24列</t>
    <phoneticPr fontId="2"/>
  </si>
  <si>
    <t>1表1行21列</t>
    <phoneticPr fontId="2"/>
  </si>
  <si>
    <t>有形資産減価償却率</t>
    <rPh sb="0" eb="2">
      <t>ユウケイ</t>
    </rPh>
    <rPh sb="2" eb="4">
      <t>シサン</t>
    </rPh>
    <rPh sb="4" eb="6">
      <t>ゲンカ</t>
    </rPh>
    <rPh sb="6" eb="8">
      <t>ショウキャク</t>
    </rPh>
    <rPh sb="8" eb="9">
      <t>リツ</t>
    </rPh>
    <phoneticPr fontId="2"/>
  </si>
  <si>
    <t>20表1行3列</t>
    <phoneticPr fontId="2"/>
  </si>
  <si>
    <t>長期前受金戻入</t>
    <rPh sb="0" eb="2">
      <t>チョウキ</t>
    </rPh>
    <rPh sb="2" eb="5">
      <t>マエウケキン</t>
    </rPh>
    <rPh sb="5" eb="7">
      <t>モドシイレ</t>
    </rPh>
    <phoneticPr fontId="2"/>
  </si>
  <si>
    <t>20表1行15列</t>
    <rPh sb="7" eb="8">
      <t>レツ</t>
    </rPh>
    <phoneticPr fontId="2"/>
  </si>
  <si>
    <t>20表1行24列or26列</t>
    <rPh sb="7" eb="8">
      <t>レツ</t>
    </rPh>
    <rPh sb="12" eb="13">
      <t>レツ</t>
    </rPh>
    <phoneticPr fontId="2"/>
  </si>
  <si>
    <t>20表1行37列or40列</t>
    <rPh sb="7" eb="8">
      <t>レツ</t>
    </rPh>
    <rPh sb="12" eb="13">
      <t>レツ</t>
    </rPh>
    <phoneticPr fontId="2"/>
  </si>
  <si>
    <t>1表1行63列</t>
    <rPh sb="1" eb="2">
      <t>ヒョウ</t>
    </rPh>
    <rPh sb="3" eb="4">
      <t>ギョウ</t>
    </rPh>
    <rPh sb="6" eb="7">
      <t>レツ</t>
    </rPh>
    <phoneticPr fontId="2"/>
  </si>
  <si>
    <t>1表1行64列</t>
    <rPh sb="1" eb="2">
      <t>ヒョウ</t>
    </rPh>
    <rPh sb="3" eb="4">
      <t>ギョウ</t>
    </rPh>
    <rPh sb="6" eb="7">
      <t>レツ</t>
    </rPh>
    <phoneticPr fontId="2"/>
  </si>
  <si>
    <t>1表1行65列</t>
    <rPh sb="1" eb="2">
      <t>ヒョウ</t>
    </rPh>
    <rPh sb="3" eb="4">
      <t>ギョウ</t>
    </rPh>
    <rPh sb="6" eb="7">
      <t>レツ</t>
    </rPh>
    <phoneticPr fontId="2"/>
  </si>
  <si>
    <t>1表1行60列</t>
    <phoneticPr fontId="2"/>
  </si>
  <si>
    <t>1表1行61列</t>
  </si>
  <si>
    <t>1表1行62列</t>
  </si>
  <si>
    <t>22表1行5列or6列</t>
    <rPh sb="2" eb="3">
      <t>ヒョウ</t>
    </rPh>
    <rPh sb="4" eb="5">
      <t>ギョウ</t>
    </rPh>
    <rPh sb="6" eb="7">
      <t>レツ</t>
    </rPh>
    <rPh sb="10" eb="11">
      <t>レツ</t>
    </rPh>
    <phoneticPr fontId="2"/>
  </si>
  <si>
    <t>20表1行3列</t>
    <phoneticPr fontId="2"/>
  </si>
  <si>
    <t>企業債現在高</t>
    <rPh sb="0" eb="2">
      <t>キギョウ</t>
    </rPh>
    <rPh sb="2" eb="3">
      <t>サイ</t>
    </rPh>
    <rPh sb="3" eb="5">
      <t>ゲンザイ</t>
    </rPh>
    <rPh sb="5" eb="6">
      <t>ダカ</t>
    </rPh>
    <phoneticPr fontId="2"/>
  </si>
  <si>
    <t>年度末処理欠損</t>
    <rPh sb="0" eb="3">
      <t>ネンドマツ</t>
    </rPh>
    <rPh sb="3" eb="5">
      <t>ショリ</t>
    </rPh>
    <rPh sb="5" eb="7">
      <t>ケッソン</t>
    </rPh>
    <phoneticPr fontId="2"/>
  </si>
  <si>
    <t>営業収益-受託工収益</t>
    <rPh sb="0" eb="2">
      <t>エイギョウ</t>
    </rPh>
    <rPh sb="2" eb="4">
      <t>シュウエキ</t>
    </rPh>
    <rPh sb="5" eb="7">
      <t>ジュタク</t>
    </rPh>
    <rPh sb="7" eb="8">
      <t>コウ</t>
    </rPh>
    <rPh sb="8" eb="10">
      <t>シュウエキ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</si>
  <si>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</si>
  <si>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22表1行64列</t>
    <rPh sb="2" eb="3">
      <t>ヒョウ</t>
    </rPh>
    <rPh sb="4" eb="5">
      <t>ギョウ</t>
    </rPh>
    <rPh sb="7" eb="8">
      <t>レツ</t>
    </rPh>
    <phoneticPr fontId="2"/>
  </si>
  <si>
    <t>20表1行2列</t>
    <phoneticPr fontId="2"/>
  </si>
  <si>
    <t>20表1行11列</t>
    <phoneticPr fontId="2"/>
  </si>
  <si>
    <t>累積欠損金比率</t>
    <rPh sb="0" eb="2">
      <t>ルイセキ</t>
    </rPh>
    <rPh sb="2" eb="5">
      <t>ケッソンキン</t>
    </rPh>
    <rPh sb="5" eb="7">
      <t>ヒリツ</t>
    </rPh>
    <phoneticPr fontId="2"/>
  </si>
  <si>
    <t>受託工+売原価+附帯事業</t>
    <rPh sb="0" eb="2">
      <t>ジュタク</t>
    </rPh>
    <rPh sb="2" eb="3">
      <t>コウ</t>
    </rPh>
    <rPh sb="4" eb="5">
      <t>バイ</t>
    </rPh>
    <rPh sb="5" eb="7">
      <t>ゲンカ</t>
    </rPh>
    <rPh sb="8" eb="10">
      <t>フタイ</t>
    </rPh>
    <rPh sb="10" eb="12">
      <t>ジギョウ</t>
    </rPh>
    <phoneticPr fontId="2"/>
  </si>
  <si>
    <t>売却原価</t>
    <rPh sb="0" eb="2">
      <t>バイキャク</t>
    </rPh>
    <rPh sb="2" eb="4">
      <t>ゲンカ</t>
    </rPh>
    <phoneticPr fontId="2"/>
  </si>
  <si>
    <t>附帯事業費</t>
    <rPh sb="0" eb="2">
      <t>フタイ</t>
    </rPh>
    <rPh sb="2" eb="4">
      <t>ジギョウ</t>
    </rPh>
    <rPh sb="4" eb="5">
      <t>ヒ</t>
    </rPh>
    <phoneticPr fontId="2"/>
  </si>
  <si>
    <t>20表1行22列</t>
    <phoneticPr fontId="2"/>
  </si>
  <si>
    <t>21表1行56列</t>
    <phoneticPr fontId="2"/>
  </si>
  <si>
    <t>21表1行54列</t>
  </si>
  <si>
    <t>21表1行55列</t>
  </si>
  <si>
    <t>21表1行57列</t>
    <rPh sb="2" eb="3">
      <t>ヒョウ</t>
    </rPh>
    <rPh sb="4" eb="5">
      <t>ギョウ</t>
    </rPh>
    <rPh sb="7" eb="8">
      <t>レツ</t>
    </rPh>
    <phoneticPr fontId="2"/>
  </si>
  <si>
    <t>経費-（受工+売価+附）-長前</t>
    <rPh sb="0" eb="2">
      <t>ケイヒ</t>
    </rPh>
    <rPh sb="4" eb="5">
      <t>ウ</t>
    </rPh>
    <rPh sb="5" eb="6">
      <t>コウ</t>
    </rPh>
    <rPh sb="7" eb="8">
      <t>ウ</t>
    </rPh>
    <rPh sb="8" eb="9">
      <t>カ</t>
    </rPh>
    <rPh sb="10" eb="11">
      <t>フ</t>
    </rPh>
    <rPh sb="13" eb="14">
      <t>チョウ</t>
    </rPh>
    <rPh sb="14" eb="15">
      <t>マエ</t>
    </rPh>
    <phoneticPr fontId="2"/>
  </si>
  <si>
    <t>1-②</t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</si>
  <si>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</si>
  <si>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</si>
  <si>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</si>
  <si>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貯蔵品</t>
    <rPh sb="0" eb="3">
      <t>チョゾウヒン</t>
    </rPh>
    <phoneticPr fontId="2"/>
  </si>
  <si>
    <t>短期有価証券</t>
    <rPh sb="0" eb="2">
      <t>タンキ</t>
    </rPh>
    <rPh sb="2" eb="4">
      <t>ユウカ</t>
    </rPh>
    <rPh sb="4" eb="6">
      <t>ショウケン</t>
    </rPh>
    <phoneticPr fontId="2"/>
  </si>
  <si>
    <t>22表1行14列</t>
    <rPh sb="7" eb="8">
      <t>レツ</t>
    </rPh>
    <phoneticPr fontId="2"/>
  </si>
  <si>
    <t>22表1行15列</t>
    <rPh sb="7" eb="8">
      <t>レツ</t>
    </rPh>
    <phoneticPr fontId="2"/>
  </si>
  <si>
    <t>22表1行16列</t>
    <rPh sb="7" eb="8">
      <t>レツ</t>
    </rPh>
    <phoneticPr fontId="2"/>
  </si>
  <si>
    <t>22表1行17列</t>
    <rPh sb="7" eb="8">
      <t>レツ</t>
    </rPh>
    <phoneticPr fontId="2"/>
  </si>
  <si>
    <t>22表1行18列</t>
    <rPh sb="7" eb="8">
      <t>レツ</t>
    </rPh>
    <phoneticPr fontId="2"/>
  </si>
  <si>
    <t>22表1行19列</t>
    <rPh sb="7" eb="8">
      <t>レツ</t>
    </rPh>
    <phoneticPr fontId="2"/>
  </si>
  <si>
    <t>建改等充当企業債</t>
    <rPh sb="0" eb="1">
      <t>ケン</t>
    </rPh>
    <rPh sb="1" eb="2">
      <t>アラタメル</t>
    </rPh>
    <rPh sb="2" eb="3">
      <t>トウ</t>
    </rPh>
    <rPh sb="3" eb="5">
      <t>ジュウトウ</t>
    </rPh>
    <rPh sb="5" eb="7">
      <t>キギョウ</t>
    </rPh>
    <rPh sb="7" eb="8">
      <t>サイ</t>
    </rPh>
    <phoneticPr fontId="2"/>
  </si>
  <si>
    <t>その他企業債</t>
    <rPh sb="2" eb="3">
      <t>タ</t>
    </rPh>
    <rPh sb="3" eb="5">
      <t>キギョウ</t>
    </rPh>
    <rPh sb="5" eb="6">
      <t>サイ</t>
    </rPh>
    <phoneticPr fontId="2"/>
  </si>
  <si>
    <t>建改等充当長借</t>
    <rPh sb="0" eb="1">
      <t>ケン</t>
    </rPh>
    <rPh sb="1" eb="2">
      <t>アラタメル</t>
    </rPh>
    <rPh sb="2" eb="3">
      <t>トウ</t>
    </rPh>
    <rPh sb="3" eb="5">
      <t>ジュウトウ</t>
    </rPh>
    <rPh sb="5" eb="6">
      <t>チョウ</t>
    </rPh>
    <rPh sb="6" eb="7">
      <t>カ</t>
    </rPh>
    <phoneticPr fontId="2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</si>
  <si>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2"/>
  </si>
  <si>
    <t>引当金</t>
    <rPh sb="0" eb="2">
      <t>ヒキアテ</t>
    </rPh>
    <rPh sb="2" eb="3">
      <t>キン</t>
    </rPh>
    <phoneticPr fontId="2"/>
  </si>
  <si>
    <t>リース債務</t>
    <rPh sb="3" eb="5">
      <t>サイム</t>
    </rPh>
    <phoneticPr fontId="2"/>
  </si>
  <si>
    <t>一時借入金</t>
    <rPh sb="0" eb="2">
      <t>イチジ</t>
    </rPh>
    <rPh sb="2" eb="4">
      <t>カリイレ</t>
    </rPh>
    <rPh sb="4" eb="5">
      <t>キン</t>
    </rPh>
    <phoneticPr fontId="2"/>
  </si>
  <si>
    <t>未払金及び未払費用</t>
    <rPh sb="0" eb="1">
      <t>ミ</t>
    </rPh>
    <rPh sb="1" eb="2">
      <t>バライ</t>
    </rPh>
    <rPh sb="2" eb="3">
      <t>キン</t>
    </rPh>
    <rPh sb="3" eb="4">
      <t>オヨ</t>
    </rPh>
    <rPh sb="5" eb="6">
      <t>ミ</t>
    </rPh>
    <rPh sb="6" eb="7">
      <t>バラ</t>
    </rPh>
    <rPh sb="7" eb="9">
      <t>ヒヨウ</t>
    </rPh>
    <phoneticPr fontId="2"/>
  </si>
  <si>
    <t>前受金及び前受収益</t>
    <rPh sb="0" eb="2">
      <t>マエウケ</t>
    </rPh>
    <rPh sb="2" eb="3">
      <t>キン</t>
    </rPh>
    <rPh sb="3" eb="4">
      <t>オヨ</t>
    </rPh>
    <rPh sb="5" eb="7">
      <t>マエウケ</t>
    </rPh>
    <rPh sb="7" eb="9">
      <t>シュウエキ</t>
    </rPh>
    <phoneticPr fontId="2"/>
  </si>
  <si>
    <t>その他</t>
    <rPh sb="2" eb="3">
      <t>タ</t>
    </rPh>
    <phoneticPr fontId="2"/>
  </si>
  <si>
    <t>22表1行31列</t>
    <rPh sb="7" eb="8">
      <t>レツ</t>
    </rPh>
    <phoneticPr fontId="2"/>
  </si>
  <si>
    <t>22表1行32列</t>
    <rPh sb="7" eb="8">
      <t>レツ</t>
    </rPh>
    <phoneticPr fontId="2"/>
  </si>
  <si>
    <t>22表1行33列</t>
    <rPh sb="7" eb="8">
      <t>レツ</t>
    </rPh>
    <phoneticPr fontId="2"/>
  </si>
  <si>
    <t>22表1行34列</t>
    <rPh sb="7" eb="8">
      <t>レツ</t>
    </rPh>
    <phoneticPr fontId="2"/>
  </si>
  <si>
    <t>22表1行35列</t>
    <rPh sb="7" eb="8">
      <t>レツ</t>
    </rPh>
    <phoneticPr fontId="2"/>
  </si>
  <si>
    <t>22表1行36列</t>
    <rPh sb="7" eb="8">
      <t>レツ</t>
    </rPh>
    <phoneticPr fontId="2"/>
  </si>
  <si>
    <t>22表1行37列</t>
    <rPh sb="7" eb="8">
      <t>レツ</t>
    </rPh>
    <phoneticPr fontId="2"/>
  </si>
  <si>
    <t>22表1行38列</t>
    <rPh sb="7" eb="8">
      <t>レツ</t>
    </rPh>
    <phoneticPr fontId="2"/>
  </si>
  <si>
    <t>22表1行39列</t>
    <rPh sb="7" eb="8">
      <t>レツ</t>
    </rPh>
    <phoneticPr fontId="2"/>
  </si>
  <si>
    <t>22表1行40列</t>
    <rPh sb="7" eb="8">
      <t>レツ</t>
    </rPh>
    <phoneticPr fontId="2"/>
  </si>
  <si>
    <t>22表1行41列</t>
    <rPh sb="7" eb="8">
      <t>レツ</t>
    </rPh>
    <phoneticPr fontId="2"/>
  </si>
  <si>
    <t>その他</t>
    <rPh sb="2" eb="3">
      <t>タ</t>
    </rPh>
    <phoneticPr fontId="2"/>
  </si>
  <si>
    <t>1-③</t>
    <phoneticPr fontId="2"/>
  </si>
  <si>
    <t>短期的債務に対する支払能力</t>
    <rPh sb="0" eb="2">
      <t>タンキ</t>
    </rPh>
    <rPh sb="2" eb="3">
      <t>テキ</t>
    </rPh>
    <rPh sb="3" eb="5">
      <t>サイム</t>
    </rPh>
    <rPh sb="6" eb="7">
      <t>タイ</t>
    </rPh>
    <rPh sb="9" eb="11">
      <t>シハラ</t>
    </rPh>
    <rPh sb="11" eb="13">
      <t>ノウリョク</t>
    </rPh>
    <phoneticPr fontId="2"/>
  </si>
  <si>
    <t>末端給水事業</t>
    <rPh sb="0" eb="2">
      <t>マッタン</t>
    </rPh>
    <rPh sb="2" eb="4">
      <t>キュウスイ</t>
    </rPh>
    <rPh sb="4" eb="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</si>
</sst>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0" fontId="10" fillId="0" borderId="0" xfId="0" applyFont="1" applyFill="1">
      <alignment vertical="center"/>
    </xf>
    <xf numFmtId="38" fontId="0" fillId="0" borderId="7" xfId="1" applyFont="1" applyBorder="1" applyAlignment="1">
      <alignment vertical="center"/>
    </xf>
    <xf numFmtId="38" fontId="0" fillId="0" borderId="7" xfId="1" applyFont="1" applyBorder="1">
      <alignment vertical="center"/>
    </xf>
    <xf numFmtId="176" fontId="0" fillId="0" borderId="21" xfId="2" applyNumberFormat="1" applyFont="1" applyBorder="1">
      <alignment vertical="center"/>
    </xf>
    <xf numFmtId="176" fontId="0" fillId="0" borderId="23" xfId="2" applyNumberFormat="1" applyFont="1" applyBorder="1">
      <alignment vertical="center"/>
    </xf>
    <xf numFmtId="176" fontId="0" fillId="0" borderId="24" xfId="2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40" fontId="0" fillId="0" borderId="21" xfId="1" applyNumberFormat="1" applyFont="1" applyBorder="1">
      <alignment vertical="center"/>
    </xf>
    <xf numFmtId="40" fontId="0" fillId="0" borderId="23" xfId="1" applyNumberFormat="1" applyFont="1" applyBorder="1">
      <alignment vertical="center"/>
    </xf>
    <xf numFmtId="40" fontId="0" fillId="0" borderId="24" xfId="1" applyNumberFormat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27" xfId="1" applyFont="1" applyBorder="1" applyAlignment="1">
      <alignment vertical="center"/>
    </xf>
    <xf numFmtId="38" fontId="0" fillId="0" borderId="27" xfId="1" applyFont="1" applyBorder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0" fontId="0" fillId="0" borderId="7" xfId="1" applyNumberFormat="1" applyFont="1" applyBorder="1" applyAlignment="1">
      <alignment vertical="center"/>
    </xf>
    <xf numFmtId="40" fontId="0" fillId="0" borderId="7" xfId="1" applyNumberFormat="1" applyFont="1" applyBorder="1">
      <alignment vertical="center"/>
    </xf>
    <xf numFmtId="0" fontId="0" fillId="0" borderId="0" xfId="0" applyBorder="1" applyAlignment="1">
      <alignment vertical="center"/>
    </xf>
    <xf numFmtId="38" fontId="0" fillId="0" borderId="14" xfId="1" applyFont="1" applyBorder="1" applyAlignment="1">
      <alignment vertical="center"/>
    </xf>
    <xf numFmtId="0" fontId="0" fillId="0" borderId="0" xfId="0" applyBorder="1" applyAlignment="1">
      <alignment vertical="center"/>
    </xf>
    <xf numFmtId="40" fontId="0" fillId="0" borderId="5" xfId="1" applyNumberFormat="1" applyFont="1" applyBorder="1" applyAlignment="1">
      <alignment vertical="center"/>
    </xf>
    <xf numFmtId="40" fontId="0" fillId="0" borderId="5" xfId="1" applyNumberFormat="1" applyFont="1" applyBorder="1">
      <alignment vertical="center"/>
    </xf>
    <xf numFmtId="40" fontId="0" fillId="0" borderId="1" xfId="1" applyNumberFormat="1" applyFont="1" applyBorder="1" applyAlignment="1">
      <alignment vertical="center"/>
    </xf>
    <xf numFmtId="40" fontId="0" fillId="0" borderId="1" xfId="1" applyNumberFormat="1" applyFont="1" applyBorder="1">
      <alignment vertical="center"/>
    </xf>
    <xf numFmtId="40" fontId="0" fillId="0" borderId="27" xfId="1" applyNumberFormat="1" applyFont="1" applyBorder="1" applyAlignment="1">
      <alignment vertical="center"/>
    </xf>
    <xf numFmtId="40" fontId="0" fillId="0" borderId="27" xfId="1" applyNumberFormat="1" applyFont="1" applyBorder="1">
      <alignment vertical="center"/>
    </xf>
    <xf numFmtId="40" fontId="0" fillId="0" borderId="32" xfId="1" applyNumberFormat="1" applyFont="1" applyBorder="1" applyAlignment="1">
      <alignment vertical="center"/>
    </xf>
    <xf numFmtId="40" fontId="0" fillId="0" borderId="32" xfId="1" applyNumberFormat="1" applyFont="1" applyBorder="1">
      <alignment vertical="center"/>
    </xf>
    <xf numFmtId="40" fontId="0" fillId="0" borderId="14" xfId="1" applyNumberFormat="1" applyFont="1" applyBorder="1">
      <alignment vertical="center"/>
    </xf>
    <xf numFmtId="40" fontId="0" fillId="0" borderId="15" xfId="1" applyNumberFormat="1" applyFont="1" applyBorder="1">
      <alignment vertical="center"/>
    </xf>
    <xf numFmtId="38" fontId="3" fillId="0" borderId="7" xfId="1" applyFont="1" applyBorder="1" applyAlignment="1">
      <alignment vertical="center"/>
    </xf>
    <xf numFmtId="38" fontId="3" fillId="0" borderId="7" xfId="1" applyFont="1" applyBorder="1">
      <alignment vertical="center"/>
    </xf>
    <xf numFmtId="38" fontId="0" fillId="0" borderId="1" xfId="1" applyNumberFormat="1" applyFont="1" applyBorder="1" applyAlignment="1">
      <alignment vertical="center"/>
    </xf>
    <xf numFmtId="38" fontId="0" fillId="0" borderId="1" xfId="1" applyNumberFormat="1" applyFont="1" applyBorder="1">
      <alignment vertical="center"/>
    </xf>
    <xf numFmtId="38" fontId="0" fillId="0" borderId="4" xfId="1" applyFont="1" applyBorder="1" applyAlignment="1">
      <alignment vertical="center"/>
    </xf>
    <xf numFmtId="38" fontId="0" fillId="0" borderId="4" xfId="1" applyFont="1" applyBorder="1">
      <alignment vertical="center"/>
    </xf>
    <xf numFmtId="38" fontId="3" fillId="0" borderId="7" xfId="1" applyNumberFormat="1" applyFont="1" applyBorder="1" applyAlignment="1">
      <alignment vertical="center"/>
    </xf>
    <xf numFmtId="38" fontId="3" fillId="0" borderId="7" xfId="1" applyNumberFormat="1" applyFont="1" applyBorder="1">
      <alignment vertical="center"/>
    </xf>
    <xf numFmtId="38" fontId="6" fillId="0" borderId="7" xfId="0" applyNumberFormat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32" xfId="1" applyFont="1" applyBorder="1">
      <alignment vertical="center"/>
    </xf>
    <xf numFmtId="38" fontId="0" fillId="0" borderId="38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経常収益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'1-①経常収支比率'!$A$49:$B$49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'1-①経常収支比率'!$C$49:$G$49</c:f>
              <c:numCache>
                <c:formatCode>#,##0_);[Red]\(#,##0\)</c:formatCode>
                <c:ptCount val="5"/>
                <c:pt idx="0">
                  <c:v>152110</c:v>
                </c:pt>
                <c:pt idx="1">
                  <c:v>130725</c:v>
                </c:pt>
                <c:pt idx="2">
                  <c:v>122360</c:v>
                </c:pt>
                <c:pt idx="3">
                  <c:v>197645</c:v>
                </c:pt>
                <c:pt idx="4">
                  <c:v>208833</c:v>
                </c:pt>
              </c:numCache>
            </c:numRef>
          </c:val>
        </c:ser>
        <c:ser>
          <c:idx val="1"/>
          <c:order val="1"/>
          <c:tx>
            <c:strRef>
              <c:f>'1-①経常収支比率'!$A$48:$B$48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'1-①経常収支比率'!$C$48:$G$48</c:f>
              <c:numCache>
                <c:formatCode>#,##0_);[Red]\(#,##0\)</c:formatCode>
                <c:ptCount val="5"/>
                <c:pt idx="0">
                  <c:v>746123</c:v>
                </c:pt>
                <c:pt idx="1">
                  <c:v>746269</c:v>
                </c:pt>
                <c:pt idx="2">
                  <c:v>742337</c:v>
                </c:pt>
                <c:pt idx="3">
                  <c:v>722161</c:v>
                </c:pt>
                <c:pt idx="4">
                  <c:v>716121</c:v>
                </c:pt>
              </c:numCache>
            </c:numRef>
          </c:val>
        </c:ser>
        <c:ser>
          <c:idx val="0"/>
          <c:order val="2"/>
          <c:tx>
            <c:strRef>
              <c:f>'1-①経常収支比率'!$A$47:$B$47</c:f>
              <c:strCache>
                <c:ptCount val="1"/>
                <c:pt idx="0">
                  <c:v>経常収益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'1-①経常収支比率'!$C$46:$G$46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'1-①経常収支比率'!$C$47:$G$47</c:f>
              <c:numCache>
                <c:formatCode>#,##0_);[Red]\(#,##0\)</c:formatCode>
                <c:ptCount val="5"/>
                <c:pt idx="0">
                  <c:v>898233</c:v>
                </c:pt>
                <c:pt idx="1">
                  <c:v>876994</c:v>
                </c:pt>
                <c:pt idx="2">
                  <c:v>864697</c:v>
                </c:pt>
                <c:pt idx="3">
                  <c:v>919806</c:v>
                </c:pt>
                <c:pt idx="4">
                  <c:v>924954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046528"/>
        <c:axId val="39552128"/>
      </c:barChart>
      <c:catAx>
        <c:axId val="39046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9552128"/>
        <c:crosses val="autoZero"/>
        <c:auto val="1"/>
        <c:lblAlgn val="ctr"/>
        <c:lblOffset val="100"/>
        <c:noMultiLvlLbl val="0"/>
      </c:catAx>
      <c:valAx>
        <c:axId val="39552128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0210952760567453E-2"/>
              <c:y val="4.240865787982116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046528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</a:t>
            </a:r>
            <a:r>
              <a:rPr lang="ja-JP" sz="1600"/>
              <a:t>現在高合計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'1-④企業債残高対給水収益比率'!$A$47:$B$47</c:f>
              <c:strCache>
                <c:ptCount val="1"/>
                <c:pt idx="0">
                  <c:v>企業債現在高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'1-④企業債残高対給水収益比率'!$C$47:$G$47</c:f>
              <c:numCache>
                <c:formatCode>#,##0_);[Red]\(#,##0\)</c:formatCode>
                <c:ptCount val="5"/>
                <c:pt idx="0">
                  <c:v>7227836</c:v>
                </c:pt>
                <c:pt idx="1">
                  <c:v>6983104</c:v>
                </c:pt>
                <c:pt idx="2">
                  <c:v>6607718</c:v>
                </c:pt>
                <c:pt idx="3">
                  <c:v>6325590</c:v>
                </c:pt>
                <c:pt idx="4">
                  <c:v>6000326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07968"/>
        <c:axId val="188875136"/>
      </c:barChart>
      <c:catAx>
        <c:axId val="187107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875136"/>
        <c:crosses val="autoZero"/>
        <c:auto val="1"/>
        <c:lblAlgn val="ctr"/>
        <c:lblOffset val="100"/>
        <c:noMultiLvlLbl val="0"/>
      </c:catAx>
      <c:valAx>
        <c:axId val="188875136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209440397490421"/>
              <c:y val="4.240865787982116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87107968"/>
        <c:crosses val="autoZero"/>
        <c:crossBetween val="between"/>
        <c:majorUnit val="2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給水収益</a:t>
            </a:r>
            <a:endParaRPr lang="ja-JP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'1-④企業債残高対給水収益比率'!$A$48:$B$48</c:f>
              <c:strCache>
                <c:ptCount val="1"/>
                <c:pt idx="0">
                  <c:v>給水収益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'1-④企業債残高対給水収益比率'!$C$48:$G$48</c:f>
              <c:numCache>
                <c:formatCode>#,##0_);[Red]\(#,##0\)</c:formatCode>
                <c:ptCount val="5"/>
                <c:pt idx="0">
                  <c:v>742030</c:v>
                </c:pt>
                <c:pt idx="1">
                  <c:v>742209</c:v>
                </c:pt>
                <c:pt idx="2">
                  <c:v>738488</c:v>
                </c:pt>
                <c:pt idx="3">
                  <c:v>718687</c:v>
                </c:pt>
                <c:pt idx="4">
                  <c:v>712605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71744"/>
        <c:axId val="189793024"/>
      </c:barChart>
      <c:catAx>
        <c:axId val="189471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793024"/>
        <c:crosses val="autoZero"/>
        <c:auto val="1"/>
        <c:lblAlgn val="ctr"/>
        <c:lblOffset val="100"/>
        <c:noMultiLvlLbl val="0"/>
      </c:catAx>
      <c:valAx>
        <c:axId val="189793024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47111223396541"/>
              <c:y val="6.171463080389287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89471744"/>
        <c:crosses val="autoZero"/>
        <c:crossBetween val="between"/>
        <c:majorUnit val="2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企業債残高対給水収益比率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'1-④企業債残高対給水収益比率'!$A$47:$B$47</c:f>
              <c:strCache>
                <c:ptCount val="1"/>
                <c:pt idx="0">
                  <c:v>企業債現在高</c:v>
                </c:pt>
              </c:strCache>
            </c:strRef>
          </c:tx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'1-④企業債残高対給水収益比率'!$C$47:$G$47</c:f>
              <c:numCache>
                <c:formatCode>#,##0_);[Red]\(#,##0\)</c:formatCode>
                <c:ptCount val="5"/>
                <c:pt idx="0">
                  <c:v>7227836</c:v>
                </c:pt>
                <c:pt idx="1">
                  <c:v>6983104</c:v>
                </c:pt>
                <c:pt idx="2">
                  <c:v>6607718</c:v>
                </c:pt>
                <c:pt idx="3">
                  <c:v>6325590</c:v>
                </c:pt>
                <c:pt idx="4">
                  <c:v>6000326</c:v>
                </c:pt>
              </c:numCache>
            </c:numRef>
          </c:val>
        </c:ser>
        <c:ser>
          <c:idx val="1"/>
          <c:order val="1"/>
          <c:tx>
            <c:strRef>
              <c:f>'1-④企業債残高対給水収益比率'!$A$48:$B$48</c:f>
              <c:strCache>
                <c:ptCount val="1"/>
                <c:pt idx="0">
                  <c:v>給水収益</c:v>
                </c:pt>
              </c:strCache>
            </c:strRef>
          </c:tx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'1-④企業債残高対給水収益比率'!$C$48:$G$48</c:f>
              <c:numCache>
                <c:formatCode>#,##0_);[Red]\(#,##0\)</c:formatCode>
                <c:ptCount val="5"/>
                <c:pt idx="0">
                  <c:v>742030</c:v>
                </c:pt>
                <c:pt idx="1">
                  <c:v>742209</c:v>
                </c:pt>
                <c:pt idx="2">
                  <c:v>738488</c:v>
                </c:pt>
                <c:pt idx="3">
                  <c:v>718687</c:v>
                </c:pt>
                <c:pt idx="4">
                  <c:v>712605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5456"/>
        <c:axId val="39556992"/>
      </c:barChart>
      <c:lineChart>
        <c:grouping val="standard"/>
        <c:varyColors val="0"/>
        <c:ser>
          <c:idx val="2"/>
          <c:order val="2"/>
          <c:tx>
            <c:strRef>
              <c:f>'1-④企業債残高対給水収益比率'!$A$49:$B$49</c:f>
              <c:strCache>
                <c:ptCount val="1"/>
                <c:pt idx="0">
                  <c:v>企業債残対収益比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'1-④企業債残高対給水収益比率'!$C$49:$G$49</c:f>
              <c:numCache>
                <c:formatCode>#,##0.00_);[Red]\(#,##0.00\)</c:formatCode>
                <c:ptCount val="5"/>
                <c:pt idx="0">
                  <c:v>974.06250421141999</c:v>
                </c:pt>
                <c:pt idx="1">
                  <c:v>940.85412599416077</c:v>
                </c:pt>
                <c:pt idx="2">
                  <c:v>894.76308348950829</c:v>
                </c:pt>
                <c:pt idx="3">
                  <c:v>880.15923482684389</c:v>
                </c:pt>
                <c:pt idx="4">
                  <c:v>842.02692936479536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'1-④企業債残高対給水収益比率'!$A$50:$B$50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#,##0.00_);[Red]\(#,##0.00\)</c:formatCode>
                <c:ptCount val="5"/>
                <c:pt idx="0">
                  <c:v>403.15</c:v>
                </c:pt>
                <c:pt idx="1">
                  <c:v>391.4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60320"/>
        <c:axId val="39558528"/>
      </c:lineChart>
      <c:catAx>
        <c:axId val="39555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39556992"/>
        <c:crosses val="autoZero"/>
        <c:auto val="1"/>
        <c:lblAlgn val="ctr"/>
        <c:lblOffset val="100"/>
        <c:noMultiLvlLbl val="0"/>
      </c:catAx>
      <c:valAx>
        <c:axId val="39556992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3802061966028761"/>
              <c:y val="5.846038732908943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39555456"/>
        <c:crosses val="autoZero"/>
        <c:crossBetween val="between"/>
        <c:majorUnit val="2000000"/>
      </c:valAx>
      <c:valAx>
        <c:axId val="39558528"/>
        <c:scaling>
          <c:orientation val="minMax"/>
          <c:max val="1050"/>
          <c:min val="25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39560320"/>
        <c:crosses val="max"/>
        <c:crossBetween val="between"/>
        <c:majorUnit val="200"/>
        <c:minorUnit val="100"/>
      </c:valAx>
      <c:catAx>
        <c:axId val="3956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395585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供給単価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'1-⑤料金回収率'!$A$47:$B$47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'1-⑤料金回収率'!$C$47:$G$47</c:f>
              <c:numCache>
                <c:formatCode>#,##0.00_);[Red]\(#,##0.00\)</c:formatCode>
                <c:ptCount val="5"/>
                <c:pt idx="0">
                  <c:v>252.56124873213932</c:v>
                </c:pt>
                <c:pt idx="1">
                  <c:v>252.44688883900329</c:v>
                </c:pt>
                <c:pt idx="2">
                  <c:v>252.78824661032323</c:v>
                </c:pt>
                <c:pt idx="3">
                  <c:v>253.27372876278815</c:v>
                </c:pt>
                <c:pt idx="4">
                  <c:v>253.10338948736799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58528"/>
        <c:axId val="88760320"/>
      </c:barChart>
      <c:barChart>
        <c:barDir val="col"/>
        <c:grouping val="clustered"/>
        <c:varyColors val="0"/>
        <c:ser>
          <c:idx val="1"/>
          <c:order val="1"/>
          <c:tx>
            <c:strRef>
              <c:f>'1-⑤料金回収率'!$A$48:$B$48</c:f>
              <c:strCache>
                <c:ptCount val="1"/>
                <c:pt idx="0">
                  <c:v>給水収益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'1-⑤料金回収率'!$C$48:$G$48</c:f>
              <c:numCache>
                <c:formatCode>#,##0_);[Red]\(#,##0\)</c:formatCode>
                <c:ptCount val="5"/>
                <c:pt idx="0">
                  <c:v>742030</c:v>
                </c:pt>
                <c:pt idx="1">
                  <c:v>742209</c:v>
                </c:pt>
                <c:pt idx="2">
                  <c:v>738488</c:v>
                </c:pt>
                <c:pt idx="3">
                  <c:v>718687</c:v>
                </c:pt>
                <c:pt idx="4">
                  <c:v>712605</c:v>
                </c:pt>
              </c:numCache>
            </c:numRef>
          </c:val>
        </c:ser>
        <c:ser>
          <c:idx val="2"/>
          <c:order val="2"/>
          <c:tx>
            <c:strRef>
              <c:f>'1-⑤料金回収率'!$A$49:$B$49</c:f>
              <c:strCache>
                <c:ptCount val="1"/>
                <c:pt idx="0">
                  <c:v>年間総有収水量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val>
            <c:numRef>
              <c:f>'1-⑤料金回収率'!$C$49:$G$49</c:f>
              <c:numCache>
                <c:formatCode>#,##0_);[Red]\(#,##0\)</c:formatCode>
                <c:ptCount val="5"/>
                <c:pt idx="0">
                  <c:v>2938020</c:v>
                </c:pt>
                <c:pt idx="1">
                  <c:v>2940060</c:v>
                </c:pt>
                <c:pt idx="2">
                  <c:v>2921370</c:v>
                </c:pt>
                <c:pt idx="3">
                  <c:v>2837590</c:v>
                </c:pt>
                <c:pt idx="4">
                  <c:v>2815470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88763776"/>
        <c:axId val="88762240"/>
      </c:barChart>
      <c:catAx>
        <c:axId val="88758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8760320"/>
        <c:crosses val="autoZero"/>
        <c:auto val="1"/>
        <c:lblAlgn val="ctr"/>
        <c:lblOffset val="100"/>
        <c:noMultiLvlLbl val="0"/>
      </c:catAx>
      <c:valAx>
        <c:axId val="88760320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4067071829925007E-2"/>
              <c:y val="7.6978960810039965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88758528"/>
        <c:crosses val="autoZero"/>
        <c:crossBetween val="between"/>
        <c:majorUnit val="100"/>
      </c:valAx>
      <c:valAx>
        <c:axId val="88762240"/>
        <c:scaling>
          <c:orientation val="minMax"/>
          <c:max val="350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8763776"/>
        <c:crosses val="max"/>
        <c:crossBetween val="between"/>
        <c:majorUnit val="700000"/>
        <c:minorUnit val="2000"/>
      </c:valAx>
      <c:catAx>
        <c:axId val="8876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887622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'1-⑤料金回収率'!$A$50:$B$50</c:f>
              <c:strCache>
                <c:ptCount val="1"/>
                <c:pt idx="0">
                  <c:v>給水原価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'1-⑤料金回収率'!$C$50:$G$50</c:f>
              <c:numCache>
                <c:formatCode>#,##0.00_);[Red]\(#,##0.00\)</c:formatCode>
                <c:ptCount val="5"/>
                <c:pt idx="0">
                  <c:v>293.26</c:v>
                </c:pt>
                <c:pt idx="1">
                  <c:v>290.29000000000002</c:v>
                </c:pt>
                <c:pt idx="2">
                  <c:v>291.72000000000003</c:v>
                </c:pt>
                <c:pt idx="3">
                  <c:v>291.85000000000002</c:v>
                </c:pt>
                <c:pt idx="4">
                  <c:v>287.45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73760"/>
        <c:axId val="88775296"/>
      </c:barChart>
      <c:catAx>
        <c:axId val="8877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8775296"/>
        <c:crosses val="autoZero"/>
        <c:auto val="1"/>
        <c:lblAlgn val="ctr"/>
        <c:lblOffset val="100"/>
        <c:noMultiLvlLbl val="0"/>
      </c:catAx>
      <c:valAx>
        <c:axId val="88775296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9806822275557799E-2"/>
              <c:y val="8.1380314186390412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88773760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料金回収率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'1-⑤料金回収率'!$A$47:$B$47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'1-⑤料金回収率'!$C$47:$G$47</c:f>
              <c:numCache>
                <c:formatCode>#,##0.00_);[Red]\(#,##0.00\)</c:formatCode>
                <c:ptCount val="5"/>
                <c:pt idx="0">
                  <c:v>252.56124873213932</c:v>
                </c:pt>
                <c:pt idx="1">
                  <c:v>252.44688883900329</c:v>
                </c:pt>
                <c:pt idx="2">
                  <c:v>252.78824661032323</c:v>
                </c:pt>
                <c:pt idx="3">
                  <c:v>253.27372876278815</c:v>
                </c:pt>
                <c:pt idx="4">
                  <c:v>253.10338948736799</c:v>
                </c:pt>
              </c:numCache>
            </c:numRef>
          </c:val>
        </c:ser>
        <c:ser>
          <c:idx val="1"/>
          <c:order val="1"/>
          <c:tx>
            <c:strRef>
              <c:f>'1-⑤料金回収率'!$A$50:$B$50</c:f>
              <c:strCache>
                <c:ptCount val="1"/>
                <c:pt idx="0">
                  <c:v>給水原価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'1-⑤料金回収率'!$C$50:$G$50</c:f>
              <c:numCache>
                <c:formatCode>#,##0.00_);[Red]\(#,##0.00\)</c:formatCode>
                <c:ptCount val="5"/>
                <c:pt idx="0">
                  <c:v>293.26</c:v>
                </c:pt>
                <c:pt idx="1">
                  <c:v>290.29000000000002</c:v>
                </c:pt>
                <c:pt idx="2">
                  <c:v>291.72000000000003</c:v>
                </c:pt>
                <c:pt idx="3">
                  <c:v>291.85000000000002</c:v>
                </c:pt>
                <c:pt idx="4">
                  <c:v>287.45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92448"/>
        <c:axId val="88794624"/>
      </c:barChart>
      <c:lineChart>
        <c:grouping val="standard"/>
        <c:varyColors val="0"/>
        <c:ser>
          <c:idx val="2"/>
          <c:order val="2"/>
          <c:tx>
            <c:strRef>
              <c:f>'1-⑤料金回収率'!$A$51:$B$51</c:f>
              <c:strCache>
                <c:ptCount val="1"/>
                <c:pt idx="0">
                  <c:v>料金回収率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'1-⑤料金回収率'!$C$51:$G$51</c:f>
              <c:numCache>
                <c:formatCode>#,##0.00_);[Red]\(#,##0.00\)</c:formatCode>
                <c:ptCount val="5"/>
                <c:pt idx="0">
                  <c:v>86.121956193186705</c:v>
                </c:pt>
                <c:pt idx="1">
                  <c:v>86.96368763615807</c:v>
                </c:pt>
                <c:pt idx="2">
                  <c:v>86.664410602743459</c:v>
                </c:pt>
                <c:pt idx="3">
                  <c:v>86.782158219218147</c:v>
                </c:pt>
                <c:pt idx="4">
                  <c:v>88.051274826010783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'1-⑤料金回収率'!$A$52:$B$52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'1-⑤料金回収率'!$C$52:$G$52</c:f>
              <c:numCache>
                <c:formatCode>#,##0.00_);[Red]\(#,##0.00\)</c:formatCode>
                <c:ptCount val="5"/>
                <c:pt idx="0">
                  <c:v>94.86</c:v>
                </c:pt>
                <c:pt idx="1">
                  <c:v>95.91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3504"/>
        <c:axId val="88796544"/>
      </c:lineChart>
      <c:catAx>
        <c:axId val="88792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88794624"/>
        <c:crosses val="autoZero"/>
        <c:auto val="1"/>
        <c:lblAlgn val="ctr"/>
        <c:lblOffset val="100"/>
        <c:noMultiLvlLbl val="0"/>
      </c:catAx>
      <c:valAx>
        <c:axId val="88794624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88792448"/>
        <c:crosses val="autoZero"/>
        <c:crossBetween val="between"/>
        <c:majorUnit val="100"/>
      </c:valAx>
      <c:valAx>
        <c:axId val="88796544"/>
        <c:scaling>
          <c:orientation val="minMax"/>
          <c:max val="75"/>
          <c:min val="2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88933504"/>
        <c:crosses val="max"/>
        <c:crossBetween val="between"/>
        <c:majorUnit val="10"/>
      </c:valAx>
      <c:catAx>
        <c:axId val="8893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87965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000"/>
              <a:t>経常費用－（受託工事費＋材料及び不用品売却原価</a:t>
            </a:r>
            <a:endParaRPr lang="en-US" altLang="ja-JP" sz="1000"/>
          </a:p>
          <a:p>
            <a:pPr>
              <a:defRPr sz="1600"/>
            </a:pPr>
            <a:r>
              <a:rPr lang="ja-JP" altLang="en-US" sz="1000"/>
              <a:t>＋附帯事業費）－長期前受金戻入</a:t>
            </a:r>
            <a:endParaRPr lang="en-US" altLang="ja-JP" sz="1000"/>
          </a:p>
        </c:rich>
      </c:tx>
      <c:layout>
        <c:manualLayout>
          <c:xMode val="edge"/>
          <c:yMode val="edge"/>
          <c:x val="0.24723099452140676"/>
          <c:y val="3.8411447700243111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'1-⑥給水原価'!$A$47:$B$47</c:f>
              <c:strCache>
                <c:ptCount val="1"/>
                <c:pt idx="0">
                  <c:v>経費-（受工+売価+附）-長前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'1-⑥給水原価'!$C$47:$G$47</c:f>
              <c:numCache>
                <c:formatCode>#,##0_);[Red]\(#,##0\)</c:formatCode>
                <c:ptCount val="5"/>
                <c:pt idx="0">
                  <c:v>861959</c:v>
                </c:pt>
                <c:pt idx="1">
                  <c:v>853572</c:v>
                </c:pt>
                <c:pt idx="2">
                  <c:v>852560</c:v>
                </c:pt>
                <c:pt idx="3">
                  <c:v>903469</c:v>
                </c:pt>
                <c:pt idx="4">
                  <c:v>809308</c:v>
                </c:pt>
              </c:numCache>
            </c:numRef>
          </c:val>
        </c:ser>
        <c:ser>
          <c:idx val="2"/>
          <c:order val="1"/>
          <c:tx>
            <c:strRef>
              <c:f>'1-⑥給水原価'!$A$48:$B$48</c:f>
              <c:strCache>
                <c:ptCount val="1"/>
                <c:pt idx="0">
                  <c:v>経常費用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val>
            <c:numRef>
              <c:f>'1-⑥給水原価'!$C$48:$G$48</c:f>
              <c:numCache>
                <c:formatCode>#,##0_);[Red]\(#,##0\)</c:formatCode>
                <c:ptCount val="5"/>
                <c:pt idx="0">
                  <c:v>861959</c:v>
                </c:pt>
                <c:pt idx="1">
                  <c:v>853572</c:v>
                </c:pt>
                <c:pt idx="2">
                  <c:v>852560</c:v>
                </c:pt>
                <c:pt idx="3">
                  <c:v>903469</c:v>
                </c:pt>
                <c:pt idx="4">
                  <c:v>885896</c:v>
                </c:pt>
              </c:numCache>
            </c:numRef>
          </c:val>
        </c:ser>
        <c:ser>
          <c:idx val="0"/>
          <c:order val="2"/>
          <c:tx>
            <c:strRef>
              <c:f>'1-⑥給水原価'!$A$49:$B$49</c:f>
              <c:strCache>
                <c:ptCount val="1"/>
                <c:pt idx="0">
                  <c:v>受託工+売原価+附帯事業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'1-⑥給水原価'!$C$49:$G$49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528</c:v>
                </c:pt>
              </c:numCache>
            </c:numRef>
          </c:val>
        </c:ser>
        <c:ser>
          <c:idx val="1"/>
          <c:order val="3"/>
          <c:tx>
            <c:strRef>
              <c:f>'1-⑥給水原価'!$A$53:$B$53</c:f>
              <c:strCache>
                <c:ptCount val="1"/>
                <c:pt idx="0">
                  <c:v>長期前受金戻入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'1-⑥給水原価'!$C$53:$G$53</c:f>
              <c:numCache>
                <c:formatCode>#,##0_);[Red]\(#,##0\)</c:formatCode>
                <c:ptCount val="5"/>
                <c:pt idx="4">
                  <c:v>76060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67040"/>
        <c:axId val="88968576"/>
      </c:barChart>
      <c:catAx>
        <c:axId val="88967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68576"/>
        <c:crosses val="autoZero"/>
        <c:auto val="1"/>
        <c:lblAlgn val="ctr"/>
        <c:lblOffset val="100"/>
        <c:noMultiLvlLbl val="0"/>
      </c:catAx>
      <c:valAx>
        <c:axId val="88968576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18409066539862"/>
              <c:y val="0.10770811897023445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967040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年間総有収水量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'1-⑥給水原価'!$A$54:$B$54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'1-⑥給水原価'!$C$54:$G$54</c:f>
              <c:numCache>
                <c:formatCode>#,##0_);[Red]\(#,##0\)</c:formatCode>
                <c:ptCount val="5"/>
                <c:pt idx="0">
                  <c:v>293802</c:v>
                </c:pt>
                <c:pt idx="1">
                  <c:v>294006</c:v>
                </c:pt>
                <c:pt idx="2">
                  <c:v>292137</c:v>
                </c:pt>
                <c:pt idx="3">
                  <c:v>283759</c:v>
                </c:pt>
                <c:pt idx="4">
                  <c:v>281547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82656"/>
        <c:axId val="88984192"/>
      </c:barChart>
      <c:catAx>
        <c:axId val="8898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84192"/>
        <c:crosses val="autoZero"/>
        <c:auto val="1"/>
        <c:lblAlgn val="ctr"/>
        <c:lblOffset val="100"/>
        <c:noMultiLvlLbl val="0"/>
      </c:catAx>
      <c:valAx>
        <c:axId val="88984192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十㎥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6443825960476072E-2"/>
              <c:y val="6.171463080389287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982656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'1-⑥給水原価'!$A$47:$B$47</c:f>
              <c:strCache>
                <c:ptCount val="1"/>
                <c:pt idx="0">
                  <c:v>経費-（受工+売価+附）-長前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'1-⑥給水原価'!$C$47:$G$47</c:f>
              <c:numCache>
                <c:formatCode>#,##0_);[Red]\(#,##0\)</c:formatCode>
                <c:ptCount val="5"/>
                <c:pt idx="0">
                  <c:v>861959</c:v>
                </c:pt>
                <c:pt idx="1">
                  <c:v>853572</c:v>
                </c:pt>
                <c:pt idx="2">
                  <c:v>852560</c:v>
                </c:pt>
                <c:pt idx="3">
                  <c:v>903469</c:v>
                </c:pt>
                <c:pt idx="4">
                  <c:v>809308</c:v>
                </c:pt>
              </c:numCache>
            </c:numRef>
          </c:val>
        </c:ser>
        <c:ser>
          <c:idx val="1"/>
          <c:order val="1"/>
          <c:tx>
            <c:strRef>
              <c:f>'1-⑥給水原価'!$A$54:$B$54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'1-⑥給水原価'!$C$54:$G$54</c:f>
              <c:numCache>
                <c:formatCode>#,##0_);[Red]\(#,##0\)</c:formatCode>
                <c:ptCount val="5"/>
                <c:pt idx="0">
                  <c:v>293802</c:v>
                </c:pt>
                <c:pt idx="1">
                  <c:v>294006</c:v>
                </c:pt>
                <c:pt idx="2">
                  <c:v>292137</c:v>
                </c:pt>
                <c:pt idx="3">
                  <c:v>283759</c:v>
                </c:pt>
                <c:pt idx="4">
                  <c:v>281547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09536"/>
        <c:axId val="89024000"/>
      </c:barChart>
      <c:lineChart>
        <c:grouping val="standard"/>
        <c:varyColors val="0"/>
        <c:ser>
          <c:idx val="2"/>
          <c:order val="2"/>
          <c:tx>
            <c:strRef>
              <c:f>'1-⑥給水原価'!$A$55:$B$55</c:f>
              <c:strCache>
                <c:ptCount val="1"/>
                <c:pt idx="0">
                  <c:v>給水原価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'1-⑥給水原価'!$C$55:$G$55</c:f>
              <c:numCache>
                <c:formatCode>0.00_ </c:formatCode>
                <c:ptCount val="5"/>
                <c:pt idx="0">
                  <c:v>293.38091639947993</c:v>
                </c:pt>
                <c:pt idx="1">
                  <c:v>290.32468725128058</c:v>
                </c:pt>
                <c:pt idx="2">
                  <c:v>291.83567983514587</c:v>
                </c:pt>
                <c:pt idx="3">
                  <c:v>318.39307299504156</c:v>
                </c:pt>
                <c:pt idx="4">
                  <c:v>287.45040792478699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'1-⑥給水原価'!$A$56:$B$56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'1-⑥給水原価'!$C$56:$G$56</c:f>
              <c:numCache>
                <c:formatCode>#,##0.00_);[Red]\(#,##0.00\)</c:formatCode>
                <c:ptCount val="5"/>
                <c:pt idx="0">
                  <c:v>179.14</c:v>
                </c:pt>
                <c:pt idx="1">
                  <c:v>179.29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44096"/>
        <c:axId val="89025920"/>
      </c:lineChart>
      <c:catAx>
        <c:axId val="890095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89024000"/>
        <c:crosses val="autoZero"/>
        <c:auto val="1"/>
        <c:lblAlgn val="ctr"/>
        <c:lblOffset val="100"/>
        <c:noMultiLvlLbl val="0"/>
      </c:catAx>
      <c:valAx>
        <c:axId val="89024000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十㎥）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9009536"/>
        <c:crosses val="autoZero"/>
        <c:crossBetween val="between"/>
        <c:majorUnit val="200000"/>
      </c:valAx>
      <c:valAx>
        <c:axId val="89025920"/>
        <c:scaling>
          <c:orientation val="minMax"/>
          <c:max val="350"/>
          <c:min val="100"/>
        </c:scaling>
        <c:delete val="0"/>
        <c:axPos val="r"/>
        <c:numFmt formatCode="0.00_ " sourceLinked="1"/>
        <c:majorTickMark val="out"/>
        <c:minorTickMark val="none"/>
        <c:tickLblPos val="nextTo"/>
        <c:crossAx val="89044096"/>
        <c:crosses val="max"/>
        <c:crossBetween val="between"/>
        <c:majorUnit val="50"/>
      </c:valAx>
      <c:catAx>
        <c:axId val="8904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890259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一日平均配水量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10366.338797814207</c:v>
                </c:pt>
                <c:pt idx="1">
                  <c:v>9936.7123287671238</c:v>
                </c:pt>
                <c:pt idx="2">
                  <c:v>8772.767123287671</c:v>
                </c:pt>
                <c:pt idx="3">
                  <c:v>9209.232876712329</c:v>
                </c:pt>
                <c:pt idx="4">
                  <c:v>9027.4863387978148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47264"/>
        <c:axId val="90748800"/>
      </c:barChart>
      <c:catAx>
        <c:axId val="90747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48800"/>
        <c:crosses val="autoZero"/>
        <c:auto val="1"/>
        <c:lblAlgn val="ctr"/>
        <c:lblOffset val="100"/>
        <c:noMultiLvlLbl val="0"/>
      </c:catAx>
      <c:valAx>
        <c:axId val="90748800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447111223396541"/>
              <c:y val="6.929667126999133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47264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経常費用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'1-①経常収支比率'!$A$52:$B$52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val>
            <c:numRef>
              <c:f>'1-①経常収支比率'!$C$52:$G$52</c:f>
              <c:numCache>
                <c:formatCode>#,##0_);[Red]\(#,##0\)</c:formatCode>
                <c:ptCount val="5"/>
                <c:pt idx="0">
                  <c:v>164130</c:v>
                </c:pt>
                <c:pt idx="1">
                  <c:v>157119</c:v>
                </c:pt>
                <c:pt idx="2">
                  <c:v>149123</c:v>
                </c:pt>
                <c:pt idx="3">
                  <c:v>139432</c:v>
                </c:pt>
                <c:pt idx="4">
                  <c:v>131815</c:v>
                </c:pt>
              </c:numCache>
            </c:numRef>
          </c:val>
        </c:ser>
        <c:ser>
          <c:idx val="0"/>
          <c:order val="1"/>
          <c:tx>
            <c:strRef>
              <c:f>'1-①経常収支比率'!$A$51:$B$51</c:f>
              <c:strCache>
                <c:ptCount val="1"/>
                <c:pt idx="0">
                  <c:v>営業費用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'1-①経常収支比率'!$C$51:$G$51</c:f>
              <c:numCache>
                <c:formatCode>#,##0_);[Red]\(#,##0\)</c:formatCode>
                <c:ptCount val="5"/>
                <c:pt idx="0">
                  <c:v>697829</c:v>
                </c:pt>
                <c:pt idx="1">
                  <c:v>696453</c:v>
                </c:pt>
                <c:pt idx="2">
                  <c:v>703437</c:v>
                </c:pt>
                <c:pt idx="3">
                  <c:v>764037</c:v>
                </c:pt>
                <c:pt idx="4">
                  <c:v>754081</c:v>
                </c:pt>
              </c:numCache>
            </c:numRef>
          </c:val>
        </c:ser>
        <c:ser>
          <c:idx val="2"/>
          <c:order val="2"/>
          <c:tx>
            <c:strRef>
              <c:f>'1-①経常収支比率'!$A$50:$B$50</c:f>
              <c:strCache>
                <c:ptCount val="1"/>
                <c:pt idx="0">
                  <c:v>経常費用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'1-①経常収支比率'!$C$46:$G$46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'1-①経常収支比率'!$C$50:$G$50</c:f>
              <c:numCache>
                <c:formatCode>#,##0_);[Red]\(#,##0\)</c:formatCode>
                <c:ptCount val="5"/>
                <c:pt idx="0">
                  <c:v>861959</c:v>
                </c:pt>
                <c:pt idx="1">
                  <c:v>853572</c:v>
                </c:pt>
                <c:pt idx="2">
                  <c:v>852560</c:v>
                </c:pt>
                <c:pt idx="3">
                  <c:v>903469</c:v>
                </c:pt>
                <c:pt idx="4">
                  <c:v>885896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48416"/>
        <c:axId val="88749952"/>
      </c:barChart>
      <c:catAx>
        <c:axId val="88748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8749952"/>
        <c:crosses val="autoZero"/>
        <c:auto val="1"/>
        <c:lblAlgn val="ctr"/>
        <c:lblOffset val="100"/>
        <c:noMultiLvlLbl val="0"/>
      </c:catAx>
      <c:valAx>
        <c:axId val="88749952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7.5950639384996951E-2"/>
              <c:y val="5.778149412739336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88748416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一日配水能力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18748</c:v>
                </c:pt>
                <c:pt idx="1">
                  <c:v>18748</c:v>
                </c:pt>
                <c:pt idx="2">
                  <c:v>18748</c:v>
                </c:pt>
                <c:pt idx="3">
                  <c:v>18748</c:v>
                </c:pt>
                <c:pt idx="4">
                  <c:v>18748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66720"/>
        <c:axId val="90903680"/>
      </c:barChart>
      <c:catAx>
        <c:axId val="90766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03680"/>
        <c:crosses val="autoZero"/>
        <c:auto val="1"/>
        <c:lblAlgn val="ctr"/>
        <c:lblOffset val="100"/>
        <c:noMultiLvlLbl val="0"/>
      </c:catAx>
      <c:valAx>
        <c:axId val="90903680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9313655311802604E-2"/>
              <c:y val="6.958090415689188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66720"/>
        <c:crosses val="autoZero"/>
        <c:crossBetween val="between"/>
        <c:majorUnit val="5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10366.338797814207</c:v>
                </c:pt>
                <c:pt idx="1">
                  <c:v>9936.7123287671238</c:v>
                </c:pt>
                <c:pt idx="2">
                  <c:v>8772.767123287671</c:v>
                </c:pt>
                <c:pt idx="3">
                  <c:v>9209.232876712329</c:v>
                </c:pt>
                <c:pt idx="4">
                  <c:v>9027.4863387978148</c:v>
                </c:pt>
              </c:numCache>
            </c:numRef>
          </c:val>
        </c:ser>
        <c:ser>
          <c:idx val="1"/>
          <c:order val="1"/>
          <c:tx>
            <c:strRef>
              <c:f>'1-⑦施設利用率'!$A$49:$B$49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18748</c:v>
                </c:pt>
                <c:pt idx="1">
                  <c:v>18748</c:v>
                </c:pt>
                <c:pt idx="2">
                  <c:v>18748</c:v>
                </c:pt>
                <c:pt idx="3">
                  <c:v>18748</c:v>
                </c:pt>
                <c:pt idx="4">
                  <c:v>18748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24928"/>
        <c:axId val="90943488"/>
      </c:barChart>
      <c:lineChart>
        <c:grouping val="standard"/>
        <c:varyColors val="0"/>
        <c:ser>
          <c:idx val="2"/>
          <c:order val="2"/>
          <c:tx>
            <c:strRef>
              <c:f>'1-⑦施設利用率'!$A$50:$B$50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55.293038179081542</c:v>
                </c:pt>
                <c:pt idx="1">
                  <c:v>53.001452575032658</c:v>
                </c:pt>
                <c:pt idx="2">
                  <c:v>46.793082586343452</c:v>
                </c:pt>
                <c:pt idx="3">
                  <c:v>49.121148264947351</c:v>
                </c:pt>
                <c:pt idx="4">
                  <c:v>48.151729991454104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'1-⑦施設利用率'!$A$51:$B$51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'1-⑦施設利用率'!$C$51:$G$51</c:f>
              <c:numCache>
                <c:formatCode>#,##0.00_);[Red]\(#,##0.00\)</c:formatCode>
                <c:ptCount val="5"/>
                <c:pt idx="0">
                  <c:v>58.76</c:v>
                </c:pt>
                <c:pt idx="1">
                  <c:v>59.09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46944"/>
        <c:axId val="90945408"/>
      </c:lineChart>
      <c:catAx>
        <c:axId val="90924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0943488"/>
        <c:crosses val="autoZero"/>
        <c:auto val="1"/>
        <c:lblAlgn val="ctr"/>
        <c:lblOffset val="100"/>
        <c:noMultiLvlLbl val="0"/>
      </c:catAx>
      <c:valAx>
        <c:axId val="90943488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2868333731822076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24928"/>
        <c:crosses val="autoZero"/>
        <c:crossBetween val="between"/>
        <c:majorUnit val="5000"/>
      </c:valAx>
      <c:valAx>
        <c:axId val="90945408"/>
        <c:scaling>
          <c:orientation val="minMax"/>
          <c:max val="65"/>
          <c:min val="4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946944"/>
        <c:crosses val="max"/>
        <c:crossBetween val="between"/>
        <c:majorUnit val="5"/>
      </c:valAx>
      <c:catAx>
        <c:axId val="9094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909454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年間総有収水量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'1-⑧有収率'!$A$47:$B$47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'1-⑧有収率'!$C$47:$G$47</c:f>
              <c:numCache>
                <c:formatCode>#,##0.00_);[Red]\(#,##0.00\)</c:formatCode>
                <c:ptCount val="5"/>
                <c:pt idx="0">
                  <c:v>2938.02</c:v>
                </c:pt>
                <c:pt idx="1">
                  <c:v>2940.06</c:v>
                </c:pt>
                <c:pt idx="2">
                  <c:v>2921.37</c:v>
                </c:pt>
                <c:pt idx="3">
                  <c:v>2837.59</c:v>
                </c:pt>
                <c:pt idx="4">
                  <c:v>2815.47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56608"/>
        <c:axId val="107158144"/>
      </c:barChart>
      <c:catAx>
        <c:axId val="10715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158144"/>
        <c:crosses val="autoZero"/>
        <c:auto val="1"/>
        <c:lblAlgn val="ctr"/>
        <c:lblOffset val="100"/>
        <c:noMultiLvlLbl val="0"/>
      </c:catAx>
      <c:valAx>
        <c:axId val="107158144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68478204930266"/>
              <c:y val="6.9296671269991339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07156608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年間総配水量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'1-⑧有収率'!$A$48:$B$48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'1-⑧有収率'!$C$48:$G$48</c:f>
              <c:numCache>
                <c:formatCode>#,##0.00_);[Red]\(#,##0.00\)</c:formatCode>
                <c:ptCount val="5"/>
                <c:pt idx="0">
                  <c:v>3794.08</c:v>
                </c:pt>
                <c:pt idx="1">
                  <c:v>3626.9</c:v>
                </c:pt>
                <c:pt idx="2">
                  <c:v>3202.06</c:v>
                </c:pt>
                <c:pt idx="3">
                  <c:v>3361.37</c:v>
                </c:pt>
                <c:pt idx="4">
                  <c:v>3304.06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51584"/>
        <c:axId val="108853120"/>
      </c:barChart>
      <c:catAx>
        <c:axId val="108851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8853120"/>
        <c:crosses val="autoZero"/>
        <c:auto val="1"/>
        <c:lblAlgn val="ctr"/>
        <c:lblOffset val="100"/>
        <c:noMultiLvlLbl val="0"/>
      </c:catAx>
      <c:valAx>
        <c:axId val="108853120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4964279197720602E-2"/>
              <c:y val="7.35140408333914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08851584"/>
        <c:crosses val="autoZero"/>
        <c:crossBetween val="between"/>
        <c:majorUnit val="1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有収率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'1-⑧有収率'!$A$47:$B$47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'1-⑧有収率'!$C$47:$G$47</c:f>
              <c:numCache>
                <c:formatCode>#,##0.00_);[Red]\(#,##0.00\)</c:formatCode>
                <c:ptCount val="5"/>
                <c:pt idx="0">
                  <c:v>2938.02</c:v>
                </c:pt>
                <c:pt idx="1">
                  <c:v>2940.06</c:v>
                </c:pt>
                <c:pt idx="2">
                  <c:v>2921.37</c:v>
                </c:pt>
                <c:pt idx="3">
                  <c:v>2837.59</c:v>
                </c:pt>
                <c:pt idx="4">
                  <c:v>2815.47</c:v>
                </c:pt>
              </c:numCache>
            </c:numRef>
          </c:val>
        </c:ser>
        <c:ser>
          <c:idx val="1"/>
          <c:order val="1"/>
          <c:tx>
            <c:strRef>
              <c:f>'1-⑧有収率'!$A$48:$B$48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'1-⑧有収率'!$C$48:$G$48</c:f>
              <c:numCache>
                <c:formatCode>#,##0.00_);[Red]\(#,##0.00\)</c:formatCode>
                <c:ptCount val="5"/>
                <c:pt idx="0">
                  <c:v>3794.08</c:v>
                </c:pt>
                <c:pt idx="1">
                  <c:v>3626.9</c:v>
                </c:pt>
                <c:pt idx="2">
                  <c:v>3202.06</c:v>
                </c:pt>
                <c:pt idx="3">
                  <c:v>3361.37</c:v>
                </c:pt>
                <c:pt idx="4">
                  <c:v>3304.06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5792"/>
        <c:axId val="110408448"/>
      </c:barChart>
      <c:lineChart>
        <c:grouping val="standard"/>
        <c:varyColors val="0"/>
        <c:ser>
          <c:idx val="2"/>
          <c:order val="2"/>
          <c:tx>
            <c:strRef>
              <c:f>'1-⑧有収率'!$A$49:$B$49</c:f>
              <c:strCache>
                <c:ptCount val="1"/>
                <c:pt idx="0">
                  <c:v>有収率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'1-⑧有収率'!$C$49:$G$49</c:f>
              <c:numCache>
                <c:formatCode>#,##0.00_);[Red]\(#,##0.00\)</c:formatCode>
                <c:ptCount val="5"/>
                <c:pt idx="0">
                  <c:v>77.436954413191074</c:v>
                </c:pt>
                <c:pt idx="1">
                  <c:v>81.062615456726121</c:v>
                </c:pt>
                <c:pt idx="2">
                  <c:v>91.234080560639086</c:v>
                </c:pt>
                <c:pt idx="3">
                  <c:v>84.417663036202512</c:v>
                </c:pt>
                <c:pt idx="4">
                  <c:v>85.212435609522828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'1-⑧有収率'!$A$50:$B$50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'1-⑧有収率'!$C$50:$G$50</c:f>
              <c:numCache>
                <c:formatCode>#,##0.00_);[Red]\(#,##0.00\)</c:formatCode>
                <c:ptCount val="5"/>
                <c:pt idx="0">
                  <c:v>84.87</c:v>
                </c:pt>
                <c:pt idx="1">
                  <c:v>85.4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4080"/>
        <c:axId val="110410368"/>
      </c:lineChart>
      <c:catAx>
        <c:axId val="110385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408448"/>
        <c:crosses val="autoZero"/>
        <c:auto val="1"/>
        <c:lblAlgn val="ctr"/>
        <c:lblOffset val="100"/>
        <c:noMultiLvlLbl val="0"/>
      </c:catAx>
      <c:valAx>
        <c:axId val="110408448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（千㎥）</a:t>
                </a:r>
              </a:p>
            </c:rich>
          </c:tx>
          <c:layout>
            <c:manualLayout>
              <c:xMode val="edge"/>
              <c:yMode val="edge"/>
              <c:x val="0.10814131616567368"/>
              <c:y val="5.2521263349876363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10385792"/>
        <c:crosses val="autoZero"/>
        <c:crossBetween val="between"/>
        <c:majorUnit val="1000"/>
      </c:valAx>
      <c:valAx>
        <c:axId val="110410368"/>
        <c:scaling>
          <c:orientation val="minMax"/>
          <c:max val="95"/>
          <c:min val="7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10494080"/>
        <c:crosses val="max"/>
        <c:crossBetween val="between"/>
        <c:majorUnit val="5"/>
      </c:valAx>
      <c:catAx>
        <c:axId val="11049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103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有形固定資産減価償却累計額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'2-①有形固定資産減価償却率'!$A$47:$B$47</c:f>
              <c:strCache>
                <c:ptCount val="1"/>
                <c:pt idx="0">
                  <c:v>減価償却累計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'2-①有形固定資産減価償却率'!$C$47:$G$47</c:f>
              <c:numCache>
                <c:formatCode>#,##0_);[Red]\(#,##0\)</c:formatCode>
                <c:ptCount val="5"/>
                <c:pt idx="0">
                  <c:v>4804822</c:v>
                </c:pt>
                <c:pt idx="1">
                  <c:v>5049167</c:v>
                </c:pt>
                <c:pt idx="2">
                  <c:v>5312297</c:v>
                </c:pt>
                <c:pt idx="3">
                  <c:v>6360675</c:v>
                </c:pt>
                <c:pt idx="4">
                  <c:v>6677082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516480"/>
        <c:axId val="119058432"/>
      </c:barChart>
      <c:catAx>
        <c:axId val="110516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058432"/>
        <c:crosses val="autoZero"/>
        <c:auto val="1"/>
        <c:lblAlgn val="ctr"/>
        <c:lblOffset val="100"/>
        <c:noMultiLvlLbl val="0"/>
      </c:catAx>
      <c:valAx>
        <c:axId val="119058432"/>
        <c:scaling>
          <c:orientation val="minMax"/>
          <c:max val="16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2.9789980280485951E-2"/>
              <c:y val="6.16143817299427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516480"/>
        <c:crosses val="autoZero"/>
        <c:crossBetween val="between"/>
        <c:majorUnit val="4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有形固定資産のうち償却対象資産の帳簿原価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'2-①有形固定資産減価償却率'!$A$48:$B$48</c:f>
              <c:strCache>
                <c:ptCount val="1"/>
                <c:pt idx="0">
                  <c:v>償却資産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'2-①有形固定資産減価償却率'!$C$48:$G$48</c:f>
              <c:numCache>
                <c:formatCode>#,##0_);[Red]\(#,##0\)</c:formatCode>
                <c:ptCount val="5"/>
                <c:pt idx="0">
                  <c:v>15225302</c:v>
                </c:pt>
                <c:pt idx="1">
                  <c:v>15482353</c:v>
                </c:pt>
                <c:pt idx="2">
                  <c:v>13430814</c:v>
                </c:pt>
                <c:pt idx="3">
                  <c:v>13654591</c:v>
                </c:pt>
                <c:pt idx="4">
                  <c:v>13858626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809536"/>
        <c:axId val="119811072"/>
      </c:barChart>
      <c:catAx>
        <c:axId val="11980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811072"/>
        <c:crosses val="autoZero"/>
        <c:auto val="1"/>
        <c:lblAlgn val="ctr"/>
        <c:lblOffset val="100"/>
        <c:noMultiLvlLbl val="0"/>
      </c:catAx>
      <c:valAx>
        <c:axId val="119811072"/>
        <c:scaling>
          <c:orientation val="minMax"/>
          <c:max val="16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2.3954475042633677E-2"/>
              <c:y val="7.744717750989091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9809536"/>
        <c:crosses val="autoZero"/>
        <c:crossBetween val="between"/>
        <c:majorUnit val="40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有形固定資産減価償却率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'2-①有形固定資産減価償却率'!$A$47:$B$47</c:f>
              <c:strCache>
                <c:ptCount val="1"/>
                <c:pt idx="0">
                  <c:v>減価償却累計</c:v>
                </c:pt>
              </c:strCache>
            </c:strRef>
          </c:tx>
          <c:invertIfNegative val="0"/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'2-①有形固定資産減価償却率'!$C$47:$G$47</c:f>
              <c:numCache>
                <c:formatCode>#,##0_);[Red]\(#,##0\)</c:formatCode>
                <c:ptCount val="5"/>
                <c:pt idx="0">
                  <c:v>4804822</c:v>
                </c:pt>
                <c:pt idx="1">
                  <c:v>5049167</c:v>
                </c:pt>
                <c:pt idx="2">
                  <c:v>5312297</c:v>
                </c:pt>
                <c:pt idx="3">
                  <c:v>6360675</c:v>
                </c:pt>
                <c:pt idx="4">
                  <c:v>6677082</c:v>
                </c:pt>
              </c:numCache>
            </c:numRef>
          </c:val>
        </c:ser>
        <c:ser>
          <c:idx val="1"/>
          <c:order val="1"/>
          <c:tx>
            <c:strRef>
              <c:f>'2-①有形固定資産減価償却率'!$A$48:$B$48</c:f>
              <c:strCache>
                <c:ptCount val="1"/>
                <c:pt idx="0">
                  <c:v>償却資産</c:v>
                </c:pt>
              </c:strCache>
            </c:strRef>
          </c:tx>
          <c:invertIfNegative val="0"/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'2-①有形固定資産減価償却率'!$C$48:$G$48</c:f>
              <c:numCache>
                <c:formatCode>#,##0_);[Red]\(#,##0\)</c:formatCode>
                <c:ptCount val="5"/>
                <c:pt idx="0">
                  <c:v>15225302</c:v>
                </c:pt>
                <c:pt idx="1">
                  <c:v>15482353</c:v>
                </c:pt>
                <c:pt idx="2">
                  <c:v>13430814</c:v>
                </c:pt>
                <c:pt idx="3">
                  <c:v>13654591</c:v>
                </c:pt>
                <c:pt idx="4">
                  <c:v>13858626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09120"/>
        <c:axId val="120711040"/>
      </c:barChart>
      <c:lineChart>
        <c:grouping val="standard"/>
        <c:varyColors val="0"/>
        <c:ser>
          <c:idx val="2"/>
          <c:order val="2"/>
          <c:tx>
            <c:strRef>
              <c:f>'2-①有形固定資産減価償却率'!$A$49:$B$49</c:f>
              <c:strCache>
                <c:ptCount val="1"/>
                <c:pt idx="0">
                  <c:v>有形資産減価償却率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'2-①有形固定資産減価償却率'!$C$49:$G$49</c:f>
              <c:numCache>
                <c:formatCode>#,##0.00_);[Red]\(#,##0.00\)</c:formatCode>
                <c:ptCount val="5"/>
                <c:pt idx="0">
                  <c:v>31.558139208010456</c:v>
                </c:pt>
                <c:pt idx="1">
                  <c:v>32.612400711958969</c:v>
                </c:pt>
                <c:pt idx="2">
                  <c:v>39.553053150762118</c:v>
                </c:pt>
                <c:pt idx="3">
                  <c:v>46.582684168277176</c:v>
                </c:pt>
                <c:pt idx="4">
                  <c:v>48.179971088042926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'2-①有形固定資産減価償却率'!$A$50:$B$50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'2-①有形固定資産減価償却率'!$C$50:$G$50</c:f>
              <c:numCache>
                <c:formatCode>#,##0.00_);[Red]\(#,##0.00\)</c:formatCode>
                <c:ptCount val="5"/>
                <c:pt idx="0">
                  <c:v>35.53</c:v>
                </c:pt>
                <c:pt idx="1">
                  <c:v>36.36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16864"/>
        <c:axId val="121315328"/>
      </c:lineChart>
      <c:catAx>
        <c:axId val="120709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711040"/>
        <c:crosses val="autoZero"/>
        <c:auto val="1"/>
        <c:lblAlgn val="ctr"/>
        <c:lblOffset val="100"/>
        <c:noMultiLvlLbl val="0"/>
      </c:catAx>
      <c:valAx>
        <c:axId val="120711040"/>
        <c:scaling>
          <c:orientation val="minMax"/>
          <c:max val="16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9.320166441836672E-2"/>
              <c:y val="4.955170136026983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0709120"/>
        <c:crosses val="autoZero"/>
        <c:crossBetween val="between"/>
        <c:majorUnit val="4000000"/>
      </c:valAx>
      <c:valAx>
        <c:axId val="121315328"/>
        <c:scaling>
          <c:orientation val="minMax"/>
          <c:max val="50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1316864"/>
        <c:crosses val="max"/>
        <c:crossBetween val="between"/>
        <c:majorUnit val="5"/>
      </c:valAx>
      <c:catAx>
        <c:axId val="12131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13153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法定耐用年数を経過した管路延長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'2-②管路経年化率'!$A$50:$B$50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'2-②管路経年化率'!$C$50:$G$50</c:f>
              <c:numCache>
                <c:formatCode>#,##0.00_);[Red]\(#,##0.00\)</c:formatCode>
                <c:ptCount val="5"/>
                <c:pt idx="0">
                  <c:v>56.529999999999994</c:v>
                </c:pt>
                <c:pt idx="1">
                  <c:v>59.459999999999994</c:v>
                </c:pt>
                <c:pt idx="2">
                  <c:v>60.839999999999989</c:v>
                </c:pt>
                <c:pt idx="3">
                  <c:v>62.699999999999989</c:v>
                </c:pt>
                <c:pt idx="4">
                  <c:v>76.72</c:v>
                </c:pt>
              </c:numCache>
            </c:numRef>
          </c:val>
        </c:ser>
        <c:ser>
          <c:idx val="2"/>
          <c:order val="1"/>
          <c:tx>
            <c:strRef>
              <c:f>'2-②管路経年化率'!$A$49:$B$49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'2-②管路経年化率'!$C$49:$G$49</c:f>
              <c:numCache>
                <c:formatCode>#,##0.00_);[Red]\(#,##0.00\)</c:formatCode>
                <c:ptCount val="5"/>
                <c:pt idx="0">
                  <c:v>3.42</c:v>
                </c:pt>
                <c:pt idx="1">
                  <c:v>3.42</c:v>
                </c:pt>
                <c:pt idx="2">
                  <c:v>3.42</c:v>
                </c:pt>
                <c:pt idx="3">
                  <c:v>3.42</c:v>
                </c:pt>
                <c:pt idx="4">
                  <c:v>3.42</c:v>
                </c:pt>
              </c:numCache>
            </c:numRef>
          </c:val>
        </c:ser>
        <c:ser>
          <c:idx val="1"/>
          <c:order val="2"/>
          <c:tx>
            <c:strRef>
              <c:f>'2-②管路経年化率'!$A$48:$B$48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'2-②管路経年化率'!$C$48:$G$48</c:f>
              <c:numCache>
                <c:formatCode>#,##0.00_);[Red]\(#,##0.00\)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</c:ser>
        <c:ser>
          <c:idx val="0"/>
          <c:order val="3"/>
          <c:tx>
            <c:strRef>
              <c:f>'2-②管路経年化率'!$A$47:$B$47</c:f>
              <c:strCache>
                <c:ptCount val="1"/>
                <c:pt idx="0">
                  <c:v>耐用年数経過延長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'2-②管路経年化率'!$C$47:$G$47</c:f>
              <c:numCache>
                <c:formatCode>#,##0.00_);[Red]\(#,##0.00\)</c:formatCode>
                <c:ptCount val="5"/>
                <c:pt idx="0">
                  <c:v>60.039999999999992</c:v>
                </c:pt>
                <c:pt idx="1">
                  <c:v>62.969999999999992</c:v>
                </c:pt>
                <c:pt idx="2">
                  <c:v>64.349999999999994</c:v>
                </c:pt>
                <c:pt idx="3">
                  <c:v>66.209999999999994</c:v>
                </c:pt>
                <c:pt idx="4">
                  <c:v>80.23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501952"/>
        <c:axId val="121569280"/>
      </c:barChart>
      <c:catAx>
        <c:axId val="12150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569280"/>
        <c:crosses val="autoZero"/>
        <c:auto val="1"/>
        <c:lblAlgn val="ctr"/>
        <c:lblOffset val="100"/>
        <c:noMultiLvlLbl val="0"/>
      </c:catAx>
      <c:valAx>
        <c:axId val="121569280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1395253213241772"/>
              <c:y val="4.6249802649845476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150195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'2-②管路経年化率'!$A$54:$B$54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'2-②管路経年化率'!$C$54:$G$54</c:f>
              <c:numCache>
                <c:formatCode>#,##0.00_);[Red]\(#,##0.00\)</c:formatCode>
                <c:ptCount val="5"/>
                <c:pt idx="0">
                  <c:v>288.89999999999998</c:v>
                </c:pt>
                <c:pt idx="1">
                  <c:v>290.89</c:v>
                </c:pt>
                <c:pt idx="2">
                  <c:v>304.55</c:v>
                </c:pt>
                <c:pt idx="3">
                  <c:v>305.49</c:v>
                </c:pt>
                <c:pt idx="4">
                  <c:v>306.23</c:v>
                </c:pt>
              </c:numCache>
            </c:numRef>
          </c:val>
        </c:ser>
        <c:ser>
          <c:idx val="2"/>
          <c:order val="1"/>
          <c:tx>
            <c:strRef>
              <c:f>'2-②管路経年化率'!$A$53:$B$53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'2-②管路経年化率'!$C$53:$G$53</c:f>
              <c:numCache>
                <c:formatCode>#,##0.00_);[Red]\(#,##0.00\)</c:formatCode>
                <c:ptCount val="5"/>
                <c:pt idx="0">
                  <c:v>42.21</c:v>
                </c:pt>
                <c:pt idx="1">
                  <c:v>42.21</c:v>
                </c:pt>
                <c:pt idx="2">
                  <c:v>42.21</c:v>
                </c:pt>
                <c:pt idx="3">
                  <c:v>42.21</c:v>
                </c:pt>
                <c:pt idx="4">
                  <c:v>42.16</c:v>
                </c:pt>
              </c:numCache>
            </c:numRef>
          </c:val>
        </c:ser>
        <c:ser>
          <c:idx val="1"/>
          <c:order val="2"/>
          <c:tx>
            <c:strRef>
              <c:f>'2-②管路経年化率'!$A$52:$B$52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'2-②管路経年化率'!$C$52:$G$52</c:f>
              <c:numCache>
                <c:formatCode>#,##0.00_);[Red]\(#,##0.00\)</c:formatCode>
                <c:ptCount val="5"/>
                <c:pt idx="0">
                  <c:v>5.63</c:v>
                </c:pt>
                <c:pt idx="1">
                  <c:v>5.63</c:v>
                </c:pt>
                <c:pt idx="2">
                  <c:v>5.63</c:v>
                </c:pt>
                <c:pt idx="3">
                  <c:v>5.63</c:v>
                </c:pt>
                <c:pt idx="4">
                  <c:v>5.63</c:v>
                </c:pt>
              </c:numCache>
            </c:numRef>
          </c:val>
        </c:ser>
        <c:ser>
          <c:idx val="0"/>
          <c:order val="3"/>
          <c:tx>
            <c:strRef>
              <c:f>'2-②管路経年化率'!$A$51:$B$51</c:f>
              <c:strCache>
                <c:ptCount val="1"/>
                <c:pt idx="0">
                  <c:v>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'2-②管路経年化率'!$C$51:$G$51</c:f>
              <c:numCache>
                <c:formatCode>#,##0.00_);[Red]\(#,##0.00\)</c:formatCode>
                <c:ptCount val="5"/>
                <c:pt idx="0">
                  <c:v>336.74</c:v>
                </c:pt>
                <c:pt idx="1">
                  <c:v>338.73</c:v>
                </c:pt>
                <c:pt idx="2">
                  <c:v>352.39</c:v>
                </c:pt>
                <c:pt idx="3">
                  <c:v>353.33000000000004</c:v>
                </c:pt>
                <c:pt idx="4">
                  <c:v>354.02000000000004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602432"/>
        <c:axId val="121603968"/>
      </c:barChart>
      <c:catAx>
        <c:axId val="121602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603968"/>
        <c:crosses val="autoZero"/>
        <c:auto val="1"/>
        <c:lblAlgn val="ctr"/>
        <c:lblOffset val="100"/>
        <c:noMultiLvlLbl val="0"/>
      </c:catAx>
      <c:valAx>
        <c:axId val="121603968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0299989239313008E-2"/>
              <c:y val="7.35140408333914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160243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経常収支比率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'1-①経常収支比率'!$A$47:$B$47</c:f>
              <c:strCache>
                <c:ptCount val="1"/>
                <c:pt idx="0">
                  <c:v>経常収益</c:v>
                </c:pt>
              </c:strCache>
            </c:strRef>
          </c:tx>
          <c:invertIfNegative val="0"/>
          <c:cat>
            <c:strRef>
              <c:f>'1-①経常収支比率'!$C$46:$G$46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'1-①経常収支比率'!$C$47:$G$47</c:f>
              <c:numCache>
                <c:formatCode>#,##0_);[Red]\(#,##0\)</c:formatCode>
                <c:ptCount val="5"/>
                <c:pt idx="0">
                  <c:v>898233</c:v>
                </c:pt>
                <c:pt idx="1">
                  <c:v>876994</c:v>
                </c:pt>
                <c:pt idx="2">
                  <c:v>864697</c:v>
                </c:pt>
                <c:pt idx="3">
                  <c:v>919806</c:v>
                </c:pt>
                <c:pt idx="4">
                  <c:v>924954</c:v>
                </c:pt>
              </c:numCache>
            </c:numRef>
          </c:val>
        </c:ser>
        <c:ser>
          <c:idx val="1"/>
          <c:order val="1"/>
          <c:tx>
            <c:strRef>
              <c:f>'1-①経常収支比率'!$A$50:$B$50</c:f>
              <c:strCache>
                <c:ptCount val="1"/>
                <c:pt idx="0">
                  <c:v>経常費用</c:v>
                </c:pt>
              </c:strCache>
            </c:strRef>
          </c:tx>
          <c:invertIfNegative val="0"/>
          <c:cat>
            <c:strRef>
              <c:f>'1-①経常収支比率'!$C$46:$G$46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'1-①経常収支比率'!$C$50:$G$50</c:f>
              <c:numCache>
                <c:formatCode>#,##0_);[Red]\(#,##0\)</c:formatCode>
                <c:ptCount val="5"/>
                <c:pt idx="0">
                  <c:v>861959</c:v>
                </c:pt>
                <c:pt idx="1">
                  <c:v>853572</c:v>
                </c:pt>
                <c:pt idx="2">
                  <c:v>852560</c:v>
                </c:pt>
                <c:pt idx="3">
                  <c:v>903469</c:v>
                </c:pt>
                <c:pt idx="4">
                  <c:v>885896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28704"/>
        <c:axId val="90734976"/>
      </c:barChart>
      <c:lineChart>
        <c:grouping val="standard"/>
        <c:varyColors val="0"/>
        <c:ser>
          <c:idx val="2"/>
          <c:order val="2"/>
          <c:tx>
            <c:strRef>
              <c:f>'1-①経常収支比率'!$A$53:$B$53</c:f>
              <c:strCache>
                <c:ptCount val="1"/>
                <c:pt idx="0">
                  <c:v>経常収支比率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'1-①経常収支比率'!$C$46:$G$46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'1-①経常収支比率'!$C$53:$G$53</c:f>
              <c:numCache>
                <c:formatCode>#,##0.00_);[Red]\(#,##0.00\)</c:formatCode>
                <c:ptCount val="5"/>
                <c:pt idx="0">
                  <c:v>104.20832081340296</c:v>
                </c:pt>
                <c:pt idx="1">
                  <c:v>102.74399816301379</c:v>
                </c:pt>
                <c:pt idx="2">
                  <c:v>101.42359482030589</c:v>
                </c:pt>
                <c:pt idx="3">
                  <c:v>101.80825241375189</c:v>
                </c:pt>
                <c:pt idx="4">
                  <c:v>104.40886966415923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'1-①経常収支比率'!$A$54:$B$54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'1-①経常収支比率'!$C$54:$G$54</c:f>
              <c:numCache>
                <c:formatCode>#,##0.00_);[Red]\(#,##0.00\)</c:formatCode>
                <c:ptCount val="5"/>
                <c:pt idx="0">
                  <c:v>105.61</c:v>
                </c:pt>
                <c:pt idx="1">
                  <c:v>106.41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1360"/>
        <c:axId val="90736896"/>
      </c:lineChart>
      <c:catAx>
        <c:axId val="90728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90734976"/>
        <c:crosses val="autoZero"/>
        <c:auto val="1"/>
        <c:lblAlgn val="ctr"/>
        <c:lblOffset val="100"/>
        <c:noMultiLvlLbl val="0"/>
      </c:catAx>
      <c:valAx>
        <c:axId val="90734976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728704"/>
        <c:crosses val="autoZero"/>
        <c:crossBetween val="between"/>
        <c:majorUnit val="200000"/>
      </c:valAx>
      <c:valAx>
        <c:axId val="90736896"/>
        <c:scaling>
          <c:orientation val="minMax"/>
          <c:max val="115"/>
          <c:min val="1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90751360"/>
        <c:crosses val="max"/>
        <c:crossBetween val="between"/>
        <c:majorUnit val="3"/>
      </c:valAx>
      <c:catAx>
        <c:axId val="90751360"/>
        <c:scaling>
          <c:orientation val="minMax"/>
        </c:scaling>
        <c:delete val="1"/>
        <c:axPos val="b"/>
        <c:majorTickMark val="out"/>
        <c:minorTickMark val="none"/>
        <c:tickLblPos val="nextTo"/>
        <c:crossAx val="907368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管路経年化率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'2-②管路経年化率'!$A$47:$B$47</c:f>
              <c:strCache>
                <c:ptCount val="1"/>
                <c:pt idx="0">
                  <c:v>耐用年数経過延長</c:v>
                </c:pt>
              </c:strCache>
            </c:strRef>
          </c:tx>
          <c:invertIfNegative val="0"/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'2-②管路経年化率'!$C$47:$G$47</c:f>
              <c:numCache>
                <c:formatCode>#,##0.00_);[Red]\(#,##0.00\)</c:formatCode>
                <c:ptCount val="5"/>
                <c:pt idx="0">
                  <c:v>60.039999999999992</c:v>
                </c:pt>
                <c:pt idx="1">
                  <c:v>62.969999999999992</c:v>
                </c:pt>
                <c:pt idx="2">
                  <c:v>64.349999999999994</c:v>
                </c:pt>
                <c:pt idx="3">
                  <c:v>66.209999999999994</c:v>
                </c:pt>
                <c:pt idx="4">
                  <c:v>80.23</c:v>
                </c:pt>
              </c:numCache>
            </c:numRef>
          </c:val>
        </c:ser>
        <c:ser>
          <c:idx val="1"/>
          <c:order val="1"/>
          <c:tx>
            <c:strRef>
              <c:f>'2-②管路経年化率'!$A$51:$B$51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'2-②管路経年化率'!$C$51:$G$51</c:f>
              <c:numCache>
                <c:formatCode>#,##0.00_);[Red]\(#,##0.00\)</c:formatCode>
                <c:ptCount val="5"/>
                <c:pt idx="0">
                  <c:v>336.74</c:v>
                </c:pt>
                <c:pt idx="1">
                  <c:v>338.73</c:v>
                </c:pt>
                <c:pt idx="2">
                  <c:v>352.39</c:v>
                </c:pt>
                <c:pt idx="3">
                  <c:v>353.33000000000004</c:v>
                </c:pt>
                <c:pt idx="4">
                  <c:v>354.02000000000004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21120"/>
        <c:axId val="121631488"/>
      </c:barChart>
      <c:lineChart>
        <c:grouping val="standard"/>
        <c:varyColors val="0"/>
        <c:ser>
          <c:idx val="2"/>
          <c:order val="2"/>
          <c:tx>
            <c:strRef>
              <c:f>'2-②管路経年化率'!$A$55:$B$55</c:f>
              <c:strCache>
                <c:ptCount val="1"/>
                <c:pt idx="0">
                  <c:v>管路経年化率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'2-②管路経年化率'!$C$55:$G$55</c:f>
              <c:numCache>
                <c:formatCode>#,##0.00_);[Red]\(#,##0.00\)</c:formatCode>
                <c:ptCount val="5"/>
                <c:pt idx="0">
                  <c:v>17.829779651956997</c:v>
                </c:pt>
                <c:pt idx="1">
                  <c:v>18.590027455495527</c:v>
                </c:pt>
                <c:pt idx="2">
                  <c:v>18.261017622520502</c:v>
                </c:pt>
                <c:pt idx="3">
                  <c:v>18.738856026943644</c:v>
                </c:pt>
                <c:pt idx="4">
                  <c:v>22.662561437206936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'2-②管路経年化率'!$A$56:$B$56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'2-②管路経年化率'!$C$56:$G$56</c:f>
              <c:numCache>
                <c:formatCode>#,##0.00_);[Red]\(#,##0.00\)</c:formatCode>
                <c:ptCount val="5"/>
                <c:pt idx="0">
                  <c:v>6.47</c:v>
                </c:pt>
                <c:pt idx="1">
                  <c:v>7.8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9.7129999999999992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35200"/>
        <c:axId val="121633408"/>
      </c:lineChart>
      <c:catAx>
        <c:axId val="121621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631488"/>
        <c:crosses val="autoZero"/>
        <c:auto val="1"/>
        <c:lblAlgn val="ctr"/>
        <c:lblOffset val="100"/>
        <c:noMultiLvlLbl val="0"/>
      </c:catAx>
      <c:valAx>
        <c:axId val="121631488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20166441836672E-2"/>
              <c:y val="4.9551701360269831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1621120"/>
        <c:crosses val="autoZero"/>
        <c:crossBetween val="between"/>
        <c:majorUnit val="100"/>
      </c:valAx>
      <c:valAx>
        <c:axId val="121633408"/>
        <c:scaling>
          <c:orientation val="minMax"/>
          <c:max val="28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1635200"/>
        <c:crosses val="max"/>
        <c:crossBetween val="between"/>
        <c:majorUnit val="7"/>
      </c:valAx>
      <c:catAx>
        <c:axId val="12163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163340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当該年度に更新した管路延長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'2-③管路更新率'!$A$50:$B$50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'2-③管路更新率'!$C$50:$G$50</c:f>
              <c:numCache>
                <c:formatCode>#,##0.00_);[Red]\(#,##0.00\)</c:formatCode>
                <c:ptCount val="5"/>
                <c:pt idx="0">
                  <c:v>4.9800000000000004</c:v>
                </c:pt>
                <c:pt idx="1">
                  <c:v>6.5</c:v>
                </c:pt>
                <c:pt idx="2">
                  <c:v>8.1</c:v>
                </c:pt>
                <c:pt idx="3">
                  <c:v>6.75</c:v>
                </c:pt>
                <c:pt idx="4">
                  <c:v>4.7</c:v>
                </c:pt>
              </c:numCache>
            </c:numRef>
          </c:val>
        </c:ser>
        <c:ser>
          <c:idx val="2"/>
          <c:order val="1"/>
          <c:tx>
            <c:strRef>
              <c:f>'2-③管路更新率'!$A$49:$B$49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'2-③管路更新率'!$C$49:$G$49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'2-③管路更新率'!$A$48:$B$48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val>
            <c:numRef>
              <c:f>'2-③管路更新率'!$C$48:$G$48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'2-③管路更新率'!$A$47:$B$47</c:f>
              <c:strCache>
                <c:ptCount val="1"/>
                <c:pt idx="0">
                  <c:v>更新管路延長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'2-③管路更新率'!$C$47:$G$47</c:f>
              <c:numCache>
                <c:formatCode>#,##0.00_);[Red]\(#,##0.00\)</c:formatCode>
                <c:ptCount val="5"/>
                <c:pt idx="0">
                  <c:v>4.983752</c:v>
                </c:pt>
                <c:pt idx="1">
                  <c:v>6.503616000000001</c:v>
                </c:pt>
                <c:pt idx="2">
                  <c:v>8.1049699999999998</c:v>
                </c:pt>
                <c:pt idx="3">
                  <c:v>6.7486030000000001</c:v>
                </c:pt>
                <c:pt idx="4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0656"/>
        <c:axId val="121752192"/>
      </c:barChart>
      <c:catAx>
        <c:axId val="121750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752192"/>
        <c:crosses val="autoZero"/>
        <c:auto val="1"/>
        <c:lblAlgn val="ctr"/>
        <c:lblOffset val="100"/>
        <c:noMultiLvlLbl val="0"/>
      </c:catAx>
      <c:valAx>
        <c:axId val="121752192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68478204930266"/>
              <c:y val="5.7773236959918407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1750656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管路延長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'2-③管路更新率'!$A$54:$B$54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'2-③管路更新率'!$C$54:$G$54</c:f>
              <c:numCache>
                <c:formatCode>#,##0.00_);[Red]\(#,##0.00\)</c:formatCode>
                <c:ptCount val="5"/>
                <c:pt idx="0">
                  <c:v>288.89999999999998</c:v>
                </c:pt>
                <c:pt idx="1">
                  <c:v>290.89</c:v>
                </c:pt>
                <c:pt idx="2">
                  <c:v>304.55</c:v>
                </c:pt>
                <c:pt idx="3">
                  <c:v>305.49</c:v>
                </c:pt>
                <c:pt idx="4">
                  <c:v>306.23</c:v>
                </c:pt>
              </c:numCache>
            </c:numRef>
          </c:val>
        </c:ser>
        <c:ser>
          <c:idx val="2"/>
          <c:order val="1"/>
          <c:tx>
            <c:strRef>
              <c:f>'2-③管路更新率'!$A$53:$B$53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val>
            <c:numRef>
              <c:f>'2-③管路更新率'!$C$53:$G$53</c:f>
              <c:numCache>
                <c:formatCode>#,##0.00_);[Red]\(#,##0.00\)</c:formatCode>
                <c:ptCount val="5"/>
                <c:pt idx="0">
                  <c:v>42.21</c:v>
                </c:pt>
                <c:pt idx="1">
                  <c:v>42.21</c:v>
                </c:pt>
                <c:pt idx="2">
                  <c:v>42.21</c:v>
                </c:pt>
                <c:pt idx="3">
                  <c:v>42.21</c:v>
                </c:pt>
                <c:pt idx="4">
                  <c:v>42.16</c:v>
                </c:pt>
              </c:numCache>
            </c:numRef>
          </c:val>
        </c:ser>
        <c:ser>
          <c:idx val="1"/>
          <c:order val="2"/>
          <c:tx>
            <c:strRef>
              <c:f>'2-③管路更新率'!$A$52:$B$52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'2-③管路更新率'!$C$52:$G$52</c:f>
              <c:numCache>
                <c:formatCode>#,##0.00_);[Red]\(#,##0.00\)</c:formatCode>
                <c:ptCount val="5"/>
                <c:pt idx="0">
                  <c:v>5.63</c:v>
                </c:pt>
                <c:pt idx="1">
                  <c:v>5.63</c:v>
                </c:pt>
                <c:pt idx="2">
                  <c:v>5.63</c:v>
                </c:pt>
                <c:pt idx="3">
                  <c:v>5.63</c:v>
                </c:pt>
                <c:pt idx="4">
                  <c:v>5.63</c:v>
                </c:pt>
              </c:numCache>
            </c:numRef>
          </c:val>
        </c:ser>
        <c:ser>
          <c:idx val="0"/>
          <c:order val="3"/>
          <c:tx>
            <c:strRef>
              <c:f>'2-③管路更新率'!$A$51:$B$51</c:f>
              <c:strCache>
                <c:ptCount val="1"/>
                <c:pt idx="0">
                  <c:v>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'2-③管路更新率'!$C$51:$G$51</c:f>
              <c:numCache>
                <c:formatCode>#,##0.00_);[Red]\(#,##0.00\)</c:formatCode>
                <c:ptCount val="5"/>
                <c:pt idx="0">
                  <c:v>336.74</c:v>
                </c:pt>
                <c:pt idx="1">
                  <c:v>338.73</c:v>
                </c:pt>
                <c:pt idx="2">
                  <c:v>352.39</c:v>
                </c:pt>
                <c:pt idx="3">
                  <c:v>353.33000000000004</c:v>
                </c:pt>
                <c:pt idx="4">
                  <c:v>354.02000000000004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818112"/>
        <c:axId val="123208448"/>
      </c:barChart>
      <c:catAx>
        <c:axId val="121818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208448"/>
        <c:crosses val="autoZero"/>
        <c:auto val="1"/>
        <c:lblAlgn val="ctr"/>
        <c:lblOffset val="100"/>
        <c:noMultiLvlLbl val="0"/>
      </c:catAx>
      <c:valAx>
        <c:axId val="123208448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km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4.0299989239313008E-2"/>
              <c:y val="7.35140408333914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181811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管路更新率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'2-③管路更新率'!$A$47:$B$47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'2-③管路更新率'!$C$47:$G$47</c:f>
              <c:numCache>
                <c:formatCode>#,##0.00_);[Red]\(#,##0.00\)</c:formatCode>
                <c:ptCount val="5"/>
                <c:pt idx="0">
                  <c:v>4.983752</c:v>
                </c:pt>
                <c:pt idx="1">
                  <c:v>6.503616000000001</c:v>
                </c:pt>
                <c:pt idx="2">
                  <c:v>8.1049699999999998</c:v>
                </c:pt>
                <c:pt idx="3">
                  <c:v>6.7486030000000001</c:v>
                </c:pt>
                <c:pt idx="4">
                  <c:v>4.7</c:v>
                </c:pt>
              </c:numCache>
            </c:numRef>
          </c:val>
        </c:ser>
        <c:ser>
          <c:idx val="1"/>
          <c:order val="1"/>
          <c:tx>
            <c:strRef>
              <c:f>'2-③管路更新率'!$A$51:$B$51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'2-③管路更新率'!$C$51:$G$51</c:f>
              <c:numCache>
                <c:formatCode>#,##0.00_);[Red]\(#,##0.00\)</c:formatCode>
                <c:ptCount val="5"/>
                <c:pt idx="0">
                  <c:v>336.74</c:v>
                </c:pt>
                <c:pt idx="1">
                  <c:v>338.73</c:v>
                </c:pt>
                <c:pt idx="2">
                  <c:v>352.39</c:v>
                </c:pt>
                <c:pt idx="3">
                  <c:v>353.33000000000004</c:v>
                </c:pt>
                <c:pt idx="4">
                  <c:v>354.02000000000004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41536"/>
        <c:axId val="125443456"/>
      </c:barChart>
      <c:lineChart>
        <c:grouping val="standard"/>
        <c:varyColors val="0"/>
        <c:ser>
          <c:idx val="2"/>
          <c:order val="2"/>
          <c:tx>
            <c:strRef>
              <c:f>'2-③管路更新率'!$A$55:$B$55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'2-③管路更新率'!$C$55:$G$55</c:f>
              <c:numCache>
                <c:formatCode>#,##0.00_);[Red]\(#,##0.00\)</c:formatCode>
                <c:ptCount val="5"/>
                <c:pt idx="0">
                  <c:v>1.48</c:v>
                </c:pt>
                <c:pt idx="1">
                  <c:v>1.9200000000000002</c:v>
                </c:pt>
                <c:pt idx="2">
                  <c:v>2.2999999999999998</c:v>
                </c:pt>
                <c:pt idx="3">
                  <c:v>1.91</c:v>
                </c:pt>
                <c:pt idx="4">
                  <c:v>1.3276086096830686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'2-③管路更新率'!$A$56:$B$56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'2-③管路更新率'!$C$56:$G$56</c:f>
              <c:numCache>
                <c:formatCode>#,##0.00_);[Red]\(#,##0.00\)</c:formatCode>
                <c:ptCount val="5"/>
                <c:pt idx="0">
                  <c:v>0.7</c:v>
                </c:pt>
                <c:pt idx="1">
                  <c:v>0.81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9456"/>
        <c:axId val="125457920"/>
      </c:lineChart>
      <c:catAx>
        <c:axId val="125441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443456"/>
        <c:crosses val="autoZero"/>
        <c:auto val="1"/>
        <c:lblAlgn val="ctr"/>
        <c:lblOffset val="100"/>
        <c:noMultiLvlLbl val="0"/>
      </c:catAx>
      <c:valAx>
        <c:axId val="125443456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20166441836672E-2"/>
              <c:y val="4.9551701360269831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5441536"/>
        <c:crosses val="autoZero"/>
        <c:crossBetween val="between"/>
        <c:majorUnit val="100"/>
      </c:valAx>
      <c:valAx>
        <c:axId val="125457920"/>
        <c:scaling>
          <c:orientation val="minMax"/>
          <c:max val="2.8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5459456"/>
        <c:crosses val="max"/>
        <c:crossBetween val="between"/>
        <c:majorUnit val="0.70000000000000007"/>
      </c:valAx>
      <c:catAx>
        <c:axId val="12545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54579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料金回収率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'1-⑤料金回収率'!$A$47:$B$47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'1-⑤料金回収率'!$C$47:$G$47</c:f>
              <c:numCache>
                <c:formatCode>#,##0.00_);[Red]\(#,##0.00\)</c:formatCode>
                <c:ptCount val="5"/>
                <c:pt idx="0">
                  <c:v>252.56124873213932</c:v>
                </c:pt>
                <c:pt idx="1">
                  <c:v>252.44688883900329</c:v>
                </c:pt>
                <c:pt idx="2">
                  <c:v>252.78824661032323</c:v>
                </c:pt>
                <c:pt idx="3">
                  <c:v>253.27372876278815</c:v>
                </c:pt>
                <c:pt idx="4">
                  <c:v>253.10338948736799</c:v>
                </c:pt>
              </c:numCache>
            </c:numRef>
          </c:val>
        </c:ser>
        <c:ser>
          <c:idx val="1"/>
          <c:order val="1"/>
          <c:tx>
            <c:strRef>
              <c:f>'1-⑤料金回収率'!$A$50:$B$50</c:f>
              <c:strCache>
                <c:ptCount val="1"/>
                <c:pt idx="0">
                  <c:v>給水原価</c:v>
                </c:pt>
              </c:strCache>
            </c:strRef>
          </c:tx>
          <c:invertIfNegative val="0"/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'1-⑤料金回収率'!$C$50:$G$50</c:f>
              <c:numCache>
                <c:formatCode>#,##0.00_);[Red]\(#,##0.00\)</c:formatCode>
                <c:ptCount val="5"/>
                <c:pt idx="0">
                  <c:v>293.26</c:v>
                </c:pt>
                <c:pt idx="1">
                  <c:v>290.29000000000002</c:v>
                </c:pt>
                <c:pt idx="2">
                  <c:v>291.72000000000003</c:v>
                </c:pt>
                <c:pt idx="3">
                  <c:v>291.85000000000002</c:v>
                </c:pt>
                <c:pt idx="4">
                  <c:v>287.45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85440"/>
        <c:axId val="125487360"/>
      </c:barChart>
      <c:lineChart>
        <c:grouping val="standard"/>
        <c:varyColors val="0"/>
        <c:ser>
          <c:idx val="2"/>
          <c:order val="2"/>
          <c:tx>
            <c:strRef>
              <c:f>'1-⑤料金回収率'!$A$51:$B$51</c:f>
              <c:strCache>
                <c:ptCount val="1"/>
                <c:pt idx="0">
                  <c:v>料金回収率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'1-⑤料金回収率'!$C$51:$G$51</c:f>
              <c:numCache>
                <c:formatCode>#,##0.00_);[Red]\(#,##0.00\)</c:formatCode>
                <c:ptCount val="5"/>
                <c:pt idx="0">
                  <c:v>86.121956193186705</c:v>
                </c:pt>
                <c:pt idx="1">
                  <c:v>86.96368763615807</c:v>
                </c:pt>
                <c:pt idx="2">
                  <c:v>86.664410602743459</c:v>
                </c:pt>
                <c:pt idx="3">
                  <c:v>86.782158219218147</c:v>
                </c:pt>
                <c:pt idx="4">
                  <c:v>88.051274826010783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'1-⑤料金回収率'!$A$52:$B$52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'1-⑤料金回収率'!$C$46:$G$46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'1-⑤料金回収率'!$C$52:$G$52</c:f>
              <c:numCache>
                <c:formatCode>#,##0.00_);[Red]\(#,##0.00\)</c:formatCode>
                <c:ptCount val="5"/>
                <c:pt idx="0">
                  <c:v>94.86</c:v>
                </c:pt>
                <c:pt idx="1">
                  <c:v>95.91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77088"/>
        <c:axId val="125575552"/>
      </c:lineChart>
      <c:catAx>
        <c:axId val="125485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5487360"/>
        <c:crosses val="autoZero"/>
        <c:auto val="1"/>
        <c:lblAlgn val="ctr"/>
        <c:lblOffset val="100"/>
        <c:noMultiLvlLbl val="0"/>
      </c:catAx>
      <c:valAx>
        <c:axId val="125487360"/>
        <c:scaling>
          <c:orientation val="minMax"/>
          <c:max val="350"/>
          <c:min val="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7.8262012671059741E-2"/>
              <c:y val="5.8460387329089432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5485440"/>
        <c:crosses val="autoZero"/>
        <c:crossBetween val="between"/>
        <c:majorUnit val="50"/>
      </c:valAx>
      <c:valAx>
        <c:axId val="125575552"/>
        <c:scaling>
          <c:orientation val="minMax"/>
          <c:max val="105"/>
          <c:min val="7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5577088"/>
        <c:crosses val="max"/>
        <c:crossBetween val="between"/>
        <c:majorUnit val="10"/>
      </c:valAx>
      <c:catAx>
        <c:axId val="125577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255755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'1-⑧有収率'!$A$47:$B$47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'1-⑧有収率'!$C$47:$G$47</c:f>
              <c:numCache>
                <c:formatCode>#,##0.00_);[Red]\(#,##0.00\)</c:formatCode>
                <c:ptCount val="5"/>
                <c:pt idx="0">
                  <c:v>2938.02</c:v>
                </c:pt>
                <c:pt idx="1">
                  <c:v>2940.06</c:v>
                </c:pt>
                <c:pt idx="2">
                  <c:v>2921.37</c:v>
                </c:pt>
                <c:pt idx="3">
                  <c:v>2837.59</c:v>
                </c:pt>
                <c:pt idx="4">
                  <c:v>2815.47</c:v>
                </c:pt>
              </c:numCache>
            </c:numRef>
          </c:val>
        </c:ser>
        <c:ser>
          <c:idx val="1"/>
          <c:order val="1"/>
          <c:tx>
            <c:strRef>
              <c:f>'1-⑧有収率'!$A$48:$B$48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'1-⑧有収率'!$C$48:$G$48</c:f>
              <c:numCache>
                <c:formatCode>#,##0.00_);[Red]\(#,##0.00\)</c:formatCode>
                <c:ptCount val="5"/>
                <c:pt idx="0">
                  <c:v>3794.08</c:v>
                </c:pt>
                <c:pt idx="1">
                  <c:v>3626.9</c:v>
                </c:pt>
                <c:pt idx="2">
                  <c:v>3202.06</c:v>
                </c:pt>
                <c:pt idx="3">
                  <c:v>3361.37</c:v>
                </c:pt>
                <c:pt idx="4">
                  <c:v>3304.06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10624"/>
        <c:axId val="125620992"/>
      </c:barChart>
      <c:lineChart>
        <c:grouping val="standard"/>
        <c:varyColors val="0"/>
        <c:ser>
          <c:idx val="2"/>
          <c:order val="2"/>
          <c:tx>
            <c:strRef>
              <c:f>'1-⑧有収率'!$A$49:$B$49</c:f>
              <c:strCache>
                <c:ptCount val="1"/>
                <c:pt idx="0">
                  <c:v>有収率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'1-⑧有収率'!$C$49:$G$49</c:f>
              <c:numCache>
                <c:formatCode>#,##0.00_);[Red]\(#,##0.00\)</c:formatCode>
                <c:ptCount val="5"/>
                <c:pt idx="0">
                  <c:v>77.436954413191074</c:v>
                </c:pt>
                <c:pt idx="1">
                  <c:v>81.062615456726121</c:v>
                </c:pt>
                <c:pt idx="2">
                  <c:v>91.234080560639086</c:v>
                </c:pt>
                <c:pt idx="3">
                  <c:v>84.417663036202512</c:v>
                </c:pt>
                <c:pt idx="4">
                  <c:v>85.212435609522828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'1-⑧有収率'!$A$50:$B$50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'1-⑧有収率'!$C$46:$G$46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'1-⑧有収率'!$C$50:$G$50</c:f>
              <c:numCache>
                <c:formatCode>#,##0.00_);[Red]\(#,##0.00\)</c:formatCode>
                <c:ptCount val="5"/>
                <c:pt idx="0">
                  <c:v>84.87</c:v>
                </c:pt>
                <c:pt idx="1">
                  <c:v>85.4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28800"/>
        <c:axId val="125622912"/>
      </c:lineChart>
      <c:catAx>
        <c:axId val="125610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5620992"/>
        <c:crosses val="autoZero"/>
        <c:auto val="1"/>
        <c:lblAlgn val="ctr"/>
        <c:lblOffset val="100"/>
        <c:noMultiLvlLbl val="0"/>
      </c:catAx>
      <c:valAx>
        <c:axId val="125620992"/>
        <c:scaling>
          <c:orientation val="minMax"/>
          <c:max val="4000"/>
          <c:min val="2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（千㎥）</a:t>
                </a:r>
              </a:p>
            </c:rich>
          </c:tx>
          <c:layout>
            <c:manualLayout>
              <c:xMode val="edge"/>
              <c:yMode val="edge"/>
              <c:x val="0.16614300411522631"/>
              <c:y val="5.052565227911926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5610624"/>
        <c:crosses val="autoZero"/>
        <c:crossBetween val="between"/>
        <c:majorUnit val="500"/>
      </c:valAx>
      <c:valAx>
        <c:axId val="125622912"/>
        <c:scaling>
          <c:orientation val="minMax"/>
          <c:max val="95"/>
          <c:min val="7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5628800"/>
        <c:crosses val="max"/>
        <c:crossBetween val="between"/>
        <c:majorUnit val="5"/>
      </c:valAx>
      <c:catAx>
        <c:axId val="12562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622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'1-⑦施設利用率'!$A$47:$B$47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'1-⑦施設利用率'!$C$47:$G$47</c:f>
              <c:numCache>
                <c:formatCode>#,##0_);[Red]\(#,##0\)</c:formatCode>
                <c:ptCount val="5"/>
                <c:pt idx="0">
                  <c:v>10366.338797814207</c:v>
                </c:pt>
                <c:pt idx="1">
                  <c:v>9936.7123287671238</c:v>
                </c:pt>
                <c:pt idx="2">
                  <c:v>8772.767123287671</c:v>
                </c:pt>
                <c:pt idx="3">
                  <c:v>9209.232876712329</c:v>
                </c:pt>
                <c:pt idx="4">
                  <c:v>9027.4863387978148</c:v>
                </c:pt>
              </c:numCache>
            </c:numRef>
          </c:val>
        </c:ser>
        <c:ser>
          <c:idx val="1"/>
          <c:order val="1"/>
          <c:tx>
            <c:strRef>
              <c:f>'1-⑦施設利用率'!$A$49:$B$49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18748</c:v>
                </c:pt>
                <c:pt idx="1">
                  <c:v>18748</c:v>
                </c:pt>
                <c:pt idx="2">
                  <c:v>18748</c:v>
                </c:pt>
                <c:pt idx="3">
                  <c:v>18748</c:v>
                </c:pt>
                <c:pt idx="4">
                  <c:v>18748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36768"/>
        <c:axId val="125938688"/>
      </c:barChart>
      <c:lineChart>
        <c:grouping val="standard"/>
        <c:varyColors val="0"/>
        <c:ser>
          <c:idx val="2"/>
          <c:order val="2"/>
          <c:tx>
            <c:strRef>
              <c:f>'1-⑦施設利用率'!$A$50:$B$50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'1-⑦施設利用率'!$C$50:$G$50</c:f>
              <c:numCache>
                <c:formatCode>#,##0.00_);[Red]\(#,##0.00\)</c:formatCode>
                <c:ptCount val="5"/>
                <c:pt idx="0">
                  <c:v>55.293038179081542</c:v>
                </c:pt>
                <c:pt idx="1">
                  <c:v>53.001452575032658</c:v>
                </c:pt>
                <c:pt idx="2">
                  <c:v>46.793082586343452</c:v>
                </c:pt>
                <c:pt idx="3">
                  <c:v>49.121148264947351</c:v>
                </c:pt>
                <c:pt idx="4">
                  <c:v>48.151729991454104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'1-⑦施設利用率'!$A$51:$B$51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'1-⑦施設利用率'!$C$51:$G$51</c:f>
              <c:numCache>
                <c:formatCode>#,##0.00_);[Red]\(#,##0.00\)</c:formatCode>
                <c:ptCount val="5"/>
                <c:pt idx="0">
                  <c:v>58.76</c:v>
                </c:pt>
                <c:pt idx="1">
                  <c:v>59.09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50592"/>
        <c:axId val="125949056"/>
      </c:lineChart>
      <c:catAx>
        <c:axId val="125936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5938688"/>
        <c:crosses val="autoZero"/>
        <c:auto val="1"/>
        <c:lblAlgn val="ctr"/>
        <c:lblOffset val="100"/>
        <c:noMultiLvlLbl val="0"/>
      </c:catAx>
      <c:valAx>
        <c:axId val="125938688"/>
        <c:scaling>
          <c:orientation val="minMax"/>
          <c:max val="2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8940534188034189"/>
              <c:y val="6.43994444444444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5936768"/>
        <c:crosses val="autoZero"/>
        <c:crossBetween val="between"/>
        <c:majorUnit val="5000"/>
      </c:valAx>
      <c:valAx>
        <c:axId val="125949056"/>
        <c:scaling>
          <c:orientation val="minMax"/>
          <c:max val="65"/>
          <c:min val="4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5950592"/>
        <c:crosses val="max"/>
        <c:crossBetween val="between"/>
        <c:majorUnit val="5"/>
      </c:valAx>
      <c:catAx>
        <c:axId val="12595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94905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483539094650207"/>
          <c:y val="0.14186958186514659"/>
          <c:w val="0.60825761316872429"/>
          <c:h val="0.56026470785837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'1-⑥給水原価'!$A$48:$B$48</c:f>
              <c:strCache>
                <c:ptCount val="1"/>
                <c:pt idx="0">
                  <c:v>経常費用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'1-⑥給水原価'!$C$48:$G$48</c:f>
              <c:numCache>
                <c:formatCode>#,##0_);[Red]\(#,##0\)</c:formatCode>
                <c:ptCount val="5"/>
                <c:pt idx="0">
                  <c:v>861959</c:v>
                </c:pt>
                <c:pt idx="1">
                  <c:v>853572</c:v>
                </c:pt>
                <c:pt idx="2">
                  <c:v>852560</c:v>
                </c:pt>
                <c:pt idx="3">
                  <c:v>903469</c:v>
                </c:pt>
                <c:pt idx="4">
                  <c:v>885896</c:v>
                </c:pt>
              </c:numCache>
            </c:numRef>
          </c:val>
        </c:ser>
        <c:ser>
          <c:idx val="1"/>
          <c:order val="1"/>
          <c:tx>
            <c:strRef>
              <c:f>'1-⑥給水原価'!$A$54:$B$54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'1-⑥給水原価'!$C$54:$G$54</c:f>
              <c:numCache>
                <c:formatCode>#,##0_);[Red]\(#,##0\)</c:formatCode>
                <c:ptCount val="5"/>
                <c:pt idx="0">
                  <c:v>293802</c:v>
                </c:pt>
                <c:pt idx="1">
                  <c:v>294006</c:v>
                </c:pt>
                <c:pt idx="2">
                  <c:v>292137</c:v>
                </c:pt>
                <c:pt idx="3">
                  <c:v>283759</c:v>
                </c:pt>
                <c:pt idx="4">
                  <c:v>281547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71840"/>
        <c:axId val="125990400"/>
      </c:barChart>
      <c:lineChart>
        <c:grouping val="standard"/>
        <c:varyColors val="0"/>
        <c:ser>
          <c:idx val="2"/>
          <c:order val="2"/>
          <c:tx>
            <c:strRef>
              <c:f>'1-⑥給水原価'!$A$55:$B$55</c:f>
              <c:strCache>
                <c:ptCount val="1"/>
                <c:pt idx="0">
                  <c:v>給水原価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'1-⑥給水原価'!$C$55:$G$55</c:f>
              <c:numCache>
                <c:formatCode>0.00_ </c:formatCode>
                <c:ptCount val="5"/>
                <c:pt idx="0">
                  <c:v>293.38091639947993</c:v>
                </c:pt>
                <c:pt idx="1">
                  <c:v>290.32468725128058</c:v>
                </c:pt>
                <c:pt idx="2">
                  <c:v>291.83567983514587</c:v>
                </c:pt>
                <c:pt idx="3">
                  <c:v>318.39307299504156</c:v>
                </c:pt>
                <c:pt idx="4">
                  <c:v>287.45040792478699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'1-⑥給水原価'!$A$56:$B$56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'1-⑥給水原価'!$C$46:$G$46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'1-⑥給水原価'!$C$56:$G$56</c:f>
              <c:numCache>
                <c:formatCode>#,##0.00_);[Red]\(#,##0.00\)</c:formatCode>
                <c:ptCount val="5"/>
                <c:pt idx="0">
                  <c:v>179.14</c:v>
                </c:pt>
                <c:pt idx="1">
                  <c:v>179.29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94112"/>
        <c:axId val="125992320"/>
      </c:lineChart>
      <c:catAx>
        <c:axId val="125971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5990400"/>
        <c:crosses val="autoZero"/>
        <c:auto val="1"/>
        <c:lblAlgn val="ctr"/>
        <c:lblOffset val="100"/>
        <c:noMultiLvlLbl val="0"/>
      </c:catAx>
      <c:valAx>
        <c:axId val="125990400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十㎥）</a:t>
                </a:r>
              </a:p>
            </c:rich>
          </c:tx>
          <c:layout>
            <c:manualLayout>
              <c:xMode val="edge"/>
              <c:yMode val="edge"/>
              <c:x val="0.10504871794871795"/>
              <c:y val="5.549083333333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5971840"/>
        <c:crosses val="autoZero"/>
        <c:crossBetween val="between"/>
        <c:majorUnit val="200000"/>
      </c:valAx>
      <c:valAx>
        <c:axId val="125992320"/>
        <c:scaling>
          <c:orientation val="minMax"/>
          <c:max val="350"/>
          <c:min val="100"/>
        </c:scaling>
        <c:delete val="0"/>
        <c:axPos val="r"/>
        <c:numFmt formatCode="0.00_ " sourceLinked="1"/>
        <c:majorTickMark val="out"/>
        <c:minorTickMark val="none"/>
        <c:tickLblPos val="nextTo"/>
        <c:crossAx val="125994112"/>
        <c:crosses val="max"/>
        <c:crossBetween val="between"/>
        <c:majorUnit val="50"/>
      </c:valAx>
      <c:catAx>
        <c:axId val="12599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9923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管路更新率</a:t>
            </a:r>
          </a:p>
        </c:rich>
      </c:tx>
      <c:layout>
        <c:manualLayout>
          <c:xMode val="edge"/>
          <c:yMode val="edge"/>
          <c:x val="0.39721075268817202"/>
          <c:y val="2.081284824647656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'2-③管路更新率'!$A$47:$B$47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'2-③管路更新率'!$C$47:$G$47</c:f>
              <c:numCache>
                <c:formatCode>#,##0.00_);[Red]\(#,##0.00\)</c:formatCode>
                <c:ptCount val="5"/>
                <c:pt idx="0">
                  <c:v>4.983752</c:v>
                </c:pt>
                <c:pt idx="1">
                  <c:v>6.503616000000001</c:v>
                </c:pt>
                <c:pt idx="2">
                  <c:v>8.1049699999999998</c:v>
                </c:pt>
                <c:pt idx="3">
                  <c:v>6.7486030000000001</c:v>
                </c:pt>
                <c:pt idx="4">
                  <c:v>4.7</c:v>
                </c:pt>
              </c:numCache>
            </c:numRef>
          </c:val>
        </c:ser>
        <c:ser>
          <c:idx val="1"/>
          <c:order val="1"/>
          <c:tx>
            <c:strRef>
              <c:f>'2-③管路更新率'!$A$51:$B$51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'2-③管路更新率'!$C$51:$G$51</c:f>
              <c:numCache>
                <c:formatCode>#,##0.00_);[Red]\(#,##0.00\)</c:formatCode>
                <c:ptCount val="5"/>
                <c:pt idx="0">
                  <c:v>336.74</c:v>
                </c:pt>
                <c:pt idx="1">
                  <c:v>338.73</c:v>
                </c:pt>
                <c:pt idx="2">
                  <c:v>352.39</c:v>
                </c:pt>
                <c:pt idx="3">
                  <c:v>353.33000000000004</c:v>
                </c:pt>
                <c:pt idx="4">
                  <c:v>354.02000000000004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23552"/>
        <c:axId val="126164992"/>
      </c:barChart>
      <c:lineChart>
        <c:grouping val="standard"/>
        <c:varyColors val="0"/>
        <c:ser>
          <c:idx val="2"/>
          <c:order val="2"/>
          <c:tx>
            <c:strRef>
              <c:f>'2-③管路更新率'!$A$55:$B$55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'2-③管路更新率'!$C$55:$G$55</c:f>
              <c:numCache>
                <c:formatCode>#,##0.00_);[Red]\(#,##0.00\)</c:formatCode>
                <c:ptCount val="5"/>
                <c:pt idx="0">
                  <c:v>1.48</c:v>
                </c:pt>
                <c:pt idx="1">
                  <c:v>1.9200000000000002</c:v>
                </c:pt>
                <c:pt idx="2">
                  <c:v>2.2999999999999998</c:v>
                </c:pt>
                <c:pt idx="3">
                  <c:v>1.91</c:v>
                </c:pt>
                <c:pt idx="4">
                  <c:v>1.3276086096830686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'2-③管路更新率'!$A$56:$B$56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'2-③管路更新率'!$C$46:$G$46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'2-③管路更新率'!$C$56:$G$56</c:f>
              <c:numCache>
                <c:formatCode>#,##0.00_);[Red]\(#,##0.00\)</c:formatCode>
                <c:ptCount val="5"/>
                <c:pt idx="0">
                  <c:v>0.7</c:v>
                </c:pt>
                <c:pt idx="1">
                  <c:v>0.81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68448"/>
        <c:axId val="126166912"/>
      </c:lineChart>
      <c:catAx>
        <c:axId val="126023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6164992"/>
        <c:crosses val="autoZero"/>
        <c:auto val="1"/>
        <c:lblAlgn val="ctr"/>
        <c:lblOffset val="100"/>
        <c:noMultiLvlLbl val="0"/>
      </c:catAx>
      <c:valAx>
        <c:axId val="126164992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9.320166441836672E-2"/>
              <c:y val="4.9551701360269831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26023552"/>
        <c:crosses val="autoZero"/>
        <c:crossBetween val="between"/>
        <c:majorUnit val="100"/>
      </c:valAx>
      <c:valAx>
        <c:axId val="126166912"/>
        <c:scaling>
          <c:orientation val="minMax"/>
          <c:max val="2.8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6168448"/>
        <c:crosses val="max"/>
        <c:crossBetween val="between"/>
        <c:majorUnit val="0.70000000000000007"/>
      </c:valAx>
      <c:catAx>
        <c:axId val="12616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66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経常収支比率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'1-①経常収支比率'!$A$47:$B$47</c:f>
              <c:strCache>
                <c:ptCount val="1"/>
                <c:pt idx="0">
                  <c:v>経常収益</c:v>
                </c:pt>
              </c:strCache>
            </c:strRef>
          </c:tx>
          <c:invertIfNegative val="0"/>
          <c:cat>
            <c:strRef>
              <c:f>'1-①経常収支比率'!$C$46:$G$46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'1-①経常収支比率'!$C$47:$G$47</c:f>
              <c:numCache>
                <c:formatCode>#,##0_);[Red]\(#,##0\)</c:formatCode>
                <c:ptCount val="5"/>
                <c:pt idx="0">
                  <c:v>898233</c:v>
                </c:pt>
                <c:pt idx="1">
                  <c:v>876994</c:v>
                </c:pt>
                <c:pt idx="2">
                  <c:v>864697</c:v>
                </c:pt>
                <c:pt idx="3">
                  <c:v>919806</c:v>
                </c:pt>
                <c:pt idx="4">
                  <c:v>924954</c:v>
                </c:pt>
              </c:numCache>
            </c:numRef>
          </c:val>
        </c:ser>
        <c:ser>
          <c:idx val="1"/>
          <c:order val="1"/>
          <c:tx>
            <c:strRef>
              <c:f>'1-①経常収支比率'!$A$50:$B$50</c:f>
              <c:strCache>
                <c:ptCount val="1"/>
                <c:pt idx="0">
                  <c:v>経常費用</c:v>
                </c:pt>
              </c:strCache>
            </c:strRef>
          </c:tx>
          <c:invertIfNegative val="0"/>
          <c:cat>
            <c:strRef>
              <c:f>'1-①経常収支比率'!$C$46:$G$46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'1-①経常収支比率'!$C$50:$G$50</c:f>
              <c:numCache>
                <c:formatCode>#,##0_);[Red]\(#,##0\)</c:formatCode>
                <c:ptCount val="5"/>
                <c:pt idx="0">
                  <c:v>861959</c:v>
                </c:pt>
                <c:pt idx="1">
                  <c:v>853572</c:v>
                </c:pt>
                <c:pt idx="2">
                  <c:v>852560</c:v>
                </c:pt>
                <c:pt idx="3">
                  <c:v>903469</c:v>
                </c:pt>
                <c:pt idx="4">
                  <c:v>885896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94048"/>
        <c:axId val="126195968"/>
      </c:barChart>
      <c:lineChart>
        <c:grouping val="standard"/>
        <c:varyColors val="0"/>
        <c:ser>
          <c:idx val="2"/>
          <c:order val="2"/>
          <c:tx>
            <c:strRef>
              <c:f>'1-①経常収支比率'!$A$53:$B$53</c:f>
              <c:strCache>
                <c:ptCount val="1"/>
                <c:pt idx="0">
                  <c:v>経常収支比率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'1-①経常収支比率'!$C$46:$G$46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'1-①経常収支比率'!$C$53:$G$53</c:f>
              <c:numCache>
                <c:formatCode>#,##0.00_);[Red]\(#,##0.00\)</c:formatCode>
                <c:ptCount val="5"/>
                <c:pt idx="0">
                  <c:v>104.20832081340296</c:v>
                </c:pt>
                <c:pt idx="1">
                  <c:v>102.74399816301379</c:v>
                </c:pt>
                <c:pt idx="2">
                  <c:v>101.42359482030589</c:v>
                </c:pt>
                <c:pt idx="3">
                  <c:v>101.80825241375189</c:v>
                </c:pt>
                <c:pt idx="4">
                  <c:v>104.40886966415923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'1-①経常収支比率'!$A$54:$B$54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'1-①経常収支比率'!$C$54:$G$54</c:f>
              <c:numCache>
                <c:formatCode>#,##0.00_);[Red]\(#,##0.00\)</c:formatCode>
                <c:ptCount val="5"/>
                <c:pt idx="0">
                  <c:v>105.61</c:v>
                </c:pt>
                <c:pt idx="1">
                  <c:v>106.41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03776"/>
        <c:axId val="126202240"/>
      </c:lineChart>
      <c:catAx>
        <c:axId val="126194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6195968"/>
        <c:crosses val="autoZero"/>
        <c:auto val="1"/>
        <c:lblAlgn val="ctr"/>
        <c:lblOffset val="100"/>
        <c:noMultiLvlLbl val="0"/>
      </c:catAx>
      <c:valAx>
        <c:axId val="126195968"/>
        <c:scaling>
          <c:orientation val="minMax"/>
          <c:max val="950000"/>
          <c:min val="8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6194048"/>
        <c:crosses val="autoZero"/>
        <c:crossBetween val="between"/>
        <c:majorUnit val="50000"/>
      </c:valAx>
      <c:valAx>
        <c:axId val="126202240"/>
        <c:scaling>
          <c:orientation val="minMax"/>
          <c:max val="115"/>
          <c:min val="1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6203776"/>
        <c:crosses val="max"/>
        <c:crossBetween val="between"/>
        <c:majorUnit val="5"/>
      </c:valAx>
      <c:catAx>
        <c:axId val="12620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20224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当年度末処理欠損金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'1-②累積欠損比率'!$A$47:$B$47</c:f>
              <c:strCache>
                <c:ptCount val="1"/>
                <c:pt idx="0">
                  <c:v>年度末処理欠損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'1-②累積欠損比率'!$C$47:$G$47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59872"/>
        <c:axId val="90961408"/>
      </c:barChart>
      <c:catAx>
        <c:axId val="909598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61408"/>
        <c:crosses val="autoZero"/>
        <c:auto val="1"/>
        <c:lblAlgn val="ctr"/>
        <c:lblOffset val="100"/>
        <c:noMultiLvlLbl val="0"/>
      </c:catAx>
      <c:valAx>
        <c:axId val="90961408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2587570938659408E-2"/>
              <c:y val="5.777323695991840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90959872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企業債残高対給水収益比率</a:t>
            </a:r>
          </a:p>
        </c:rich>
      </c:tx>
      <c:layout>
        <c:manualLayout>
          <c:xMode val="edge"/>
          <c:yMode val="edge"/>
          <c:x val="0.24027716049382716"/>
          <c:y val="6.9376160821588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202103615874164"/>
          <c:y val="0.1869774937179067"/>
          <c:w val="0.56826296296296297"/>
          <c:h val="0.51512864634546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'1-④企業債残高対給水収益比率'!$A$47:$B$47</c:f>
              <c:strCache>
                <c:ptCount val="1"/>
                <c:pt idx="0">
                  <c:v>企業債現在高</c:v>
                </c:pt>
              </c:strCache>
            </c:strRef>
          </c:tx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'1-④企業債残高対給水収益比率'!$C$47:$G$47</c:f>
              <c:numCache>
                <c:formatCode>#,##0_);[Red]\(#,##0\)</c:formatCode>
                <c:ptCount val="5"/>
                <c:pt idx="0">
                  <c:v>7227836</c:v>
                </c:pt>
                <c:pt idx="1">
                  <c:v>6983104</c:v>
                </c:pt>
                <c:pt idx="2">
                  <c:v>6607718</c:v>
                </c:pt>
                <c:pt idx="3">
                  <c:v>6325590</c:v>
                </c:pt>
                <c:pt idx="4">
                  <c:v>6000326</c:v>
                </c:pt>
              </c:numCache>
            </c:numRef>
          </c:val>
        </c:ser>
        <c:ser>
          <c:idx val="1"/>
          <c:order val="1"/>
          <c:tx>
            <c:strRef>
              <c:f>'1-④企業債残高対給水収益比率'!$A$48:$B$48</c:f>
              <c:strCache>
                <c:ptCount val="1"/>
                <c:pt idx="0">
                  <c:v>給水収益</c:v>
                </c:pt>
              </c:strCache>
            </c:strRef>
          </c:tx>
          <c:invertIfNegative val="0"/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'1-④企業債残高対給水収益比率'!$C$48:$G$48</c:f>
              <c:numCache>
                <c:formatCode>#,##0_);[Red]\(#,##0\)</c:formatCode>
                <c:ptCount val="5"/>
                <c:pt idx="0">
                  <c:v>742030</c:v>
                </c:pt>
                <c:pt idx="1">
                  <c:v>742209</c:v>
                </c:pt>
                <c:pt idx="2">
                  <c:v>738488</c:v>
                </c:pt>
                <c:pt idx="3">
                  <c:v>718687</c:v>
                </c:pt>
                <c:pt idx="4">
                  <c:v>712605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64288"/>
        <c:axId val="126374656"/>
      </c:barChart>
      <c:lineChart>
        <c:grouping val="standard"/>
        <c:varyColors val="0"/>
        <c:ser>
          <c:idx val="2"/>
          <c:order val="2"/>
          <c:tx>
            <c:strRef>
              <c:f>'1-④企業債残高対給水収益比率'!$A$49:$B$49</c:f>
              <c:strCache>
                <c:ptCount val="1"/>
                <c:pt idx="0">
                  <c:v>企業債残対収益比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'1-④企業債残高対給水収益比率'!$C$49:$G$49</c:f>
              <c:numCache>
                <c:formatCode>#,##0.00_);[Red]\(#,##0.00\)</c:formatCode>
                <c:ptCount val="5"/>
                <c:pt idx="0">
                  <c:v>974.06250421141999</c:v>
                </c:pt>
                <c:pt idx="1">
                  <c:v>940.85412599416077</c:v>
                </c:pt>
                <c:pt idx="2">
                  <c:v>894.76308348950829</c:v>
                </c:pt>
                <c:pt idx="3">
                  <c:v>880.15923482684389</c:v>
                </c:pt>
                <c:pt idx="4">
                  <c:v>842.02692936479536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'1-④企業債残高対給水収益比率'!$A$50:$B$50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'1-④企業債残高対給水収益比率'!$C$46:$G$46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#,##0.00_);[Red]\(#,##0.00\)</c:formatCode>
                <c:ptCount val="5"/>
                <c:pt idx="0">
                  <c:v>403.15</c:v>
                </c:pt>
                <c:pt idx="1">
                  <c:v>391.4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90656"/>
        <c:axId val="126376576"/>
      </c:lineChart>
      <c:catAx>
        <c:axId val="126364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6374656"/>
        <c:crosses val="autoZero"/>
        <c:auto val="1"/>
        <c:lblAlgn val="ctr"/>
        <c:lblOffset val="100"/>
        <c:noMultiLvlLbl val="0"/>
      </c:catAx>
      <c:valAx>
        <c:axId val="126374656"/>
        <c:scaling>
          <c:orientation val="minMax"/>
          <c:max val="8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3.349382716049383E-2"/>
              <c:y val="6.539795695400414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6364288"/>
        <c:crosses val="autoZero"/>
        <c:crossBetween val="between"/>
        <c:majorUnit val="2000000"/>
      </c:valAx>
      <c:valAx>
        <c:axId val="126376576"/>
        <c:scaling>
          <c:orientation val="minMax"/>
          <c:max val="1050"/>
          <c:min val="25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26390656"/>
        <c:crosses val="max"/>
        <c:crossBetween val="between"/>
        <c:majorUnit val="200"/>
        <c:minorUnit val="100"/>
      </c:valAx>
      <c:catAx>
        <c:axId val="12639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76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累積欠損金比率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'1-②累積欠損比率'!$A$47:$B$47</c:f>
              <c:strCache>
                <c:ptCount val="1"/>
                <c:pt idx="0">
                  <c:v>年度末処理欠損</c:v>
                </c:pt>
              </c:strCache>
            </c:strRef>
          </c:tx>
          <c:invertIfNegative val="0"/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'1-②累積欠損比率'!$C$47:$G$47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'1-②累積欠損比率'!$A$48:$B$48</c:f>
              <c:strCache>
                <c:ptCount val="1"/>
                <c:pt idx="0">
                  <c:v>営業収益-受託工収益</c:v>
                </c:pt>
              </c:strCache>
            </c:strRef>
          </c:tx>
          <c:invertIfNegative val="0"/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'1-②累積欠損比率'!$C$48:$G$48</c:f>
              <c:numCache>
                <c:formatCode>#,##0_);[Red]\(#,##0\)</c:formatCode>
                <c:ptCount val="5"/>
                <c:pt idx="0">
                  <c:v>746123</c:v>
                </c:pt>
                <c:pt idx="1">
                  <c:v>746269</c:v>
                </c:pt>
                <c:pt idx="2">
                  <c:v>742337</c:v>
                </c:pt>
                <c:pt idx="3">
                  <c:v>722161</c:v>
                </c:pt>
                <c:pt idx="4">
                  <c:v>716121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44032"/>
        <c:axId val="133245952"/>
      </c:barChart>
      <c:lineChart>
        <c:grouping val="standard"/>
        <c:varyColors val="0"/>
        <c:ser>
          <c:idx val="2"/>
          <c:order val="2"/>
          <c:tx>
            <c:strRef>
              <c:f>'1-②累積欠損比率'!$A$51:$B$51</c:f>
              <c:strCache>
                <c:ptCount val="1"/>
                <c:pt idx="0">
                  <c:v>累積欠損金比率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'1-②累積欠損比率'!$C$51:$G$51</c:f>
              <c:numCache>
                <c:formatCode>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'1-②累積欠損比率'!$A$52:$B$52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'1-②累積欠損比率'!$C$52:$G$52</c:f>
              <c:numCache>
                <c:formatCode>#,##0.00_);[Red]\(#,##0.00\)</c:formatCode>
                <c:ptCount val="5"/>
                <c:pt idx="0">
                  <c:v>6.79</c:v>
                </c:pt>
                <c:pt idx="1">
                  <c:v>6.33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61952"/>
        <c:axId val="133260416"/>
      </c:lineChart>
      <c:catAx>
        <c:axId val="133244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33245952"/>
        <c:crosses val="autoZero"/>
        <c:auto val="1"/>
        <c:lblAlgn val="ctr"/>
        <c:lblOffset val="100"/>
        <c:noMultiLvlLbl val="0"/>
      </c:catAx>
      <c:valAx>
        <c:axId val="133245952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6.7057273860579511E-2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3244032"/>
        <c:crosses val="autoZero"/>
        <c:crossBetween val="between"/>
        <c:majorUnit val="200000"/>
      </c:valAx>
      <c:valAx>
        <c:axId val="133260416"/>
        <c:scaling>
          <c:orientation val="minMax"/>
          <c:max val="10"/>
          <c:min val="0"/>
        </c:scaling>
        <c:delete val="0"/>
        <c:axPos val="r"/>
        <c:numFmt formatCode="0.00_ " sourceLinked="1"/>
        <c:majorTickMark val="out"/>
        <c:minorTickMark val="none"/>
        <c:tickLblPos val="nextTo"/>
        <c:crossAx val="133261952"/>
        <c:crosses val="max"/>
        <c:crossBetween val="between"/>
        <c:majorUnit val="2"/>
      </c:valAx>
      <c:catAx>
        <c:axId val="13326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2604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'1-③流動比率'!$A$47:$B$47</c:f>
              <c:strCache>
                <c:ptCount val="1"/>
                <c:pt idx="0">
                  <c:v>流動資産</c:v>
                </c:pt>
              </c:strCache>
            </c:strRef>
          </c:tx>
          <c:invertIfNegative val="0"/>
          <c:cat>
            <c:strRef>
              <c:f>'1-③流動比率'!$C$46:$G$46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'1-③流動比率'!$C$47:$G$47</c:f>
              <c:numCache>
                <c:formatCode>#,##0_);[Red]\(#,##0\)</c:formatCode>
                <c:ptCount val="5"/>
                <c:pt idx="0">
                  <c:v>1094847</c:v>
                </c:pt>
                <c:pt idx="1">
                  <c:v>1097662</c:v>
                </c:pt>
                <c:pt idx="2">
                  <c:v>933322</c:v>
                </c:pt>
                <c:pt idx="3">
                  <c:v>809597</c:v>
                </c:pt>
                <c:pt idx="4">
                  <c:v>733949</c:v>
                </c:pt>
              </c:numCache>
            </c:numRef>
          </c:val>
        </c:ser>
        <c:ser>
          <c:idx val="1"/>
          <c:order val="1"/>
          <c:tx>
            <c:strRef>
              <c:f>'1-③流動比率'!$A$54:$B$54</c:f>
              <c:strCache>
                <c:ptCount val="1"/>
                <c:pt idx="0">
                  <c:v>流動負債</c:v>
                </c:pt>
              </c:strCache>
            </c:strRef>
          </c:tx>
          <c:invertIfNegative val="0"/>
          <c:cat>
            <c:strRef>
              <c:f>'1-③流動比率'!$C$46:$G$46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'1-③流動比率'!$C$54:$G$54</c:f>
              <c:numCache>
                <c:formatCode>#,##0_);[Red]\(#,##0\)</c:formatCode>
                <c:ptCount val="5"/>
                <c:pt idx="0">
                  <c:v>127236</c:v>
                </c:pt>
                <c:pt idx="1">
                  <c:v>189379</c:v>
                </c:pt>
                <c:pt idx="2">
                  <c:v>134208</c:v>
                </c:pt>
                <c:pt idx="3">
                  <c:v>620902</c:v>
                </c:pt>
                <c:pt idx="4">
                  <c:v>604423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297664"/>
      </c:barChart>
      <c:lineChart>
        <c:grouping val="standard"/>
        <c:varyColors val="0"/>
        <c:ser>
          <c:idx val="2"/>
          <c:order val="2"/>
          <c:tx>
            <c:strRef>
              <c:f>'1-③流動比率'!$A$65:$B$65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'1-③流動比率'!$C$46:$G$46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'1-③流動比率'!$C$65:$G$65</c:f>
              <c:numCache>
                <c:formatCode>#,##0.00_);[Red]\(#,##0.00\)</c:formatCode>
                <c:ptCount val="5"/>
                <c:pt idx="0">
                  <c:v>860.4852400264075</c:v>
                </c:pt>
                <c:pt idx="1">
                  <c:v>579.61125573585241</c:v>
                </c:pt>
                <c:pt idx="2">
                  <c:v>695.4294825941821</c:v>
                </c:pt>
                <c:pt idx="3">
                  <c:v>130.39046419563795</c:v>
                </c:pt>
                <c:pt idx="4">
                  <c:v>121.4296941049563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'1-③流動比率'!$A$66:$B$66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'1-③流動比率'!$C$66:$G$66</c:f>
              <c:numCache>
                <c:formatCode>#,##0.00_);[Red]\(#,##0.00\)</c:formatCode>
                <c:ptCount val="5"/>
                <c:pt idx="0">
                  <c:v>403.15</c:v>
                </c:pt>
                <c:pt idx="1">
                  <c:v>391.4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61536"/>
        <c:axId val="133299584"/>
      </c:lineChart>
      <c:catAx>
        <c:axId val="133295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33297664"/>
        <c:crosses val="autoZero"/>
        <c:auto val="1"/>
        <c:lblAlgn val="ctr"/>
        <c:lblOffset val="100"/>
        <c:noMultiLvlLbl val="0"/>
      </c:catAx>
      <c:valAx>
        <c:axId val="133297664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4.955170136026983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3295488"/>
        <c:crosses val="autoZero"/>
        <c:crossBetween val="between"/>
        <c:majorUnit val="200000"/>
      </c:valAx>
      <c:valAx>
        <c:axId val="133299584"/>
        <c:scaling>
          <c:orientation val="minMax"/>
          <c:max val="9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4161536"/>
        <c:crosses val="max"/>
        <c:crossBetween val="between"/>
        <c:majorUnit val="150"/>
      </c:valAx>
      <c:catAx>
        <c:axId val="134161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332995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有形固定資産減価償却率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'2-①有形固定資産減価償却率'!$A$47:$B$47</c:f>
              <c:strCache>
                <c:ptCount val="1"/>
                <c:pt idx="0">
                  <c:v>減価償却累計</c:v>
                </c:pt>
              </c:strCache>
            </c:strRef>
          </c:tx>
          <c:invertIfNegative val="0"/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'2-①有形固定資産減価償却率'!$C$47:$G$47</c:f>
              <c:numCache>
                <c:formatCode>#,##0_);[Red]\(#,##0\)</c:formatCode>
                <c:ptCount val="5"/>
                <c:pt idx="0">
                  <c:v>4804822</c:v>
                </c:pt>
                <c:pt idx="1">
                  <c:v>5049167</c:v>
                </c:pt>
                <c:pt idx="2">
                  <c:v>5312297</c:v>
                </c:pt>
                <c:pt idx="3">
                  <c:v>6360675</c:v>
                </c:pt>
                <c:pt idx="4">
                  <c:v>6677082</c:v>
                </c:pt>
              </c:numCache>
            </c:numRef>
          </c:val>
        </c:ser>
        <c:ser>
          <c:idx val="1"/>
          <c:order val="1"/>
          <c:tx>
            <c:strRef>
              <c:f>'2-①有形固定資産減価償却率'!$A$48:$B$48</c:f>
              <c:strCache>
                <c:ptCount val="1"/>
                <c:pt idx="0">
                  <c:v>償却資産</c:v>
                </c:pt>
              </c:strCache>
            </c:strRef>
          </c:tx>
          <c:invertIfNegative val="0"/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'2-①有形固定資産減価償却率'!$C$48:$G$48</c:f>
              <c:numCache>
                <c:formatCode>#,##0_);[Red]\(#,##0\)</c:formatCode>
                <c:ptCount val="5"/>
                <c:pt idx="0">
                  <c:v>15225302</c:v>
                </c:pt>
                <c:pt idx="1">
                  <c:v>15482353</c:v>
                </c:pt>
                <c:pt idx="2">
                  <c:v>13430814</c:v>
                </c:pt>
                <c:pt idx="3">
                  <c:v>13654591</c:v>
                </c:pt>
                <c:pt idx="4">
                  <c:v>13858626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86880"/>
        <c:axId val="134201344"/>
      </c:barChart>
      <c:lineChart>
        <c:grouping val="standard"/>
        <c:varyColors val="0"/>
        <c:ser>
          <c:idx val="2"/>
          <c:order val="2"/>
          <c:tx>
            <c:strRef>
              <c:f>'2-①有形固定資産減価償却率'!$A$49:$B$49</c:f>
              <c:strCache>
                <c:ptCount val="1"/>
                <c:pt idx="0">
                  <c:v>有形資産減価償却率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'2-①有形固定資産減価償却率'!$C$49:$G$49</c:f>
              <c:numCache>
                <c:formatCode>#,##0.00_);[Red]\(#,##0.00\)</c:formatCode>
                <c:ptCount val="5"/>
                <c:pt idx="0">
                  <c:v>31.558139208010456</c:v>
                </c:pt>
                <c:pt idx="1">
                  <c:v>32.612400711958969</c:v>
                </c:pt>
                <c:pt idx="2">
                  <c:v>39.553053150762118</c:v>
                </c:pt>
                <c:pt idx="3">
                  <c:v>46.582684168277176</c:v>
                </c:pt>
                <c:pt idx="4">
                  <c:v>48.179971088042926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'2-①有形固定資産減価償却率'!$A$50:$B$50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'2-①有形固定資産減価償却率'!$C$46:$G$46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'2-①有形固定資産減価償却率'!$C$50:$G$50</c:f>
              <c:numCache>
                <c:formatCode>#,##0.00_);[Red]\(#,##0.00\)</c:formatCode>
                <c:ptCount val="5"/>
                <c:pt idx="0">
                  <c:v>35.53</c:v>
                </c:pt>
                <c:pt idx="1">
                  <c:v>36.36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4800"/>
        <c:axId val="134203264"/>
      </c:lineChart>
      <c:catAx>
        <c:axId val="134186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201344"/>
        <c:crosses val="autoZero"/>
        <c:auto val="1"/>
        <c:lblAlgn val="ctr"/>
        <c:lblOffset val="100"/>
        <c:noMultiLvlLbl val="0"/>
      </c:catAx>
      <c:valAx>
        <c:axId val="134201344"/>
        <c:scaling>
          <c:orientation val="minMax"/>
          <c:max val="16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9.320166441836672E-2"/>
              <c:y val="4.955170136026983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4186880"/>
        <c:crosses val="autoZero"/>
        <c:crossBetween val="between"/>
        <c:majorUnit val="4000000"/>
      </c:valAx>
      <c:valAx>
        <c:axId val="134203264"/>
        <c:scaling>
          <c:orientation val="minMax"/>
          <c:max val="50"/>
          <c:min val="3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4204800"/>
        <c:crosses val="max"/>
        <c:crossBetween val="between"/>
        <c:majorUnit val="10"/>
      </c:valAx>
      <c:catAx>
        <c:axId val="134204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342032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管路経年化率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'2-②管路経年化率'!$A$47:$B$47</c:f>
              <c:strCache>
                <c:ptCount val="1"/>
                <c:pt idx="0">
                  <c:v>耐用年数経過延長</c:v>
                </c:pt>
              </c:strCache>
            </c:strRef>
          </c:tx>
          <c:invertIfNegative val="0"/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'2-②管路経年化率'!$C$47:$G$47</c:f>
              <c:numCache>
                <c:formatCode>#,##0.00_);[Red]\(#,##0.00\)</c:formatCode>
                <c:ptCount val="5"/>
                <c:pt idx="0">
                  <c:v>60.039999999999992</c:v>
                </c:pt>
                <c:pt idx="1">
                  <c:v>62.969999999999992</c:v>
                </c:pt>
                <c:pt idx="2">
                  <c:v>64.349999999999994</c:v>
                </c:pt>
                <c:pt idx="3">
                  <c:v>66.209999999999994</c:v>
                </c:pt>
                <c:pt idx="4">
                  <c:v>80.23</c:v>
                </c:pt>
              </c:numCache>
            </c:numRef>
          </c:val>
        </c:ser>
        <c:ser>
          <c:idx val="1"/>
          <c:order val="1"/>
          <c:tx>
            <c:strRef>
              <c:f>'2-②管路経年化率'!$A$51:$B$51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'2-②管路経年化率'!$C$51:$G$51</c:f>
              <c:numCache>
                <c:formatCode>#,##0.00_);[Red]\(#,##0.00\)</c:formatCode>
                <c:ptCount val="5"/>
                <c:pt idx="0">
                  <c:v>336.74</c:v>
                </c:pt>
                <c:pt idx="1">
                  <c:v>338.73</c:v>
                </c:pt>
                <c:pt idx="2">
                  <c:v>352.39</c:v>
                </c:pt>
                <c:pt idx="3">
                  <c:v>353.33000000000004</c:v>
                </c:pt>
                <c:pt idx="4">
                  <c:v>354.02000000000004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69664"/>
        <c:axId val="134371584"/>
      </c:barChart>
      <c:lineChart>
        <c:grouping val="standard"/>
        <c:varyColors val="0"/>
        <c:ser>
          <c:idx val="2"/>
          <c:order val="2"/>
          <c:tx>
            <c:strRef>
              <c:f>'2-②管路経年化率'!$A$55:$B$55</c:f>
              <c:strCache>
                <c:ptCount val="1"/>
                <c:pt idx="0">
                  <c:v>管路経年化率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'2-②管路経年化率'!$C$55:$G$55</c:f>
              <c:numCache>
                <c:formatCode>#,##0.00_);[Red]\(#,##0.00\)</c:formatCode>
                <c:ptCount val="5"/>
                <c:pt idx="0">
                  <c:v>17.829779651956997</c:v>
                </c:pt>
                <c:pt idx="1">
                  <c:v>18.590027455495527</c:v>
                </c:pt>
                <c:pt idx="2">
                  <c:v>18.261017622520502</c:v>
                </c:pt>
                <c:pt idx="3">
                  <c:v>18.738856026943644</c:v>
                </c:pt>
                <c:pt idx="4">
                  <c:v>22.662561437206936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'2-②管路経年化率'!$A$56:$B$56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'2-②管路経年化率'!$C$46:$G$46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'2-②管路経年化率'!$C$56:$G$56</c:f>
              <c:numCache>
                <c:formatCode>#,##0.00_);[Red]\(#,##0.00\)</c:formatCode>
                <c:ptCount val="5"/>
                <c:pt idx="0">
                  <c:v>6.47</c:v>
                </c:pt>
                <c:pt idx="1">
                  <c:v>7.8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9.7129999999999992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83488"/>
        <c:axId val="134381952"/>
      </c:lineChart>
      <c:catAx>
        <c:axId val="134369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4371584"/>
        <c:crosses val="autoZero"/>
        <c:auto val="1"/>
        <c:lblAlgn val="ctr"/>
        <c:lblOffset val="100"/>
        <c:noMultiLvlLbl val="0"/>
      </c:catAx>
      <c:valAx>
        <c:axId val="134371584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km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1933333333333333"/>
              <c:y val="4.2614170217415058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34369664"/>
        <c:crosses val="autoZero"/>
        <c:crossBetween val="between"/>
        <c:majorUnit val="100"/>
      </c:valAx>
      <c:valAx>
        <c:axId val="134381952"/>
        <c:scaling>
          <c:orientation val="minMax"/>
          <c:max val="28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4383488"/>
        <c:crosses val="max"/>
        <c:crossBetween val="between"/>
        <c:majorUnit val="7"/>
      </c:valAx>
      <c:catAx>
        <c:axId val="13438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43819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営業収益－受託工事収益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'1-②累積欠損比率'!$A$48:$B$48</c:f>
              <c:strCache>
                <c:ptCount val="1"/>
                <c:pt idx="0">
                  <c:v>営業収益-受託工収益</c:v>
                </c:pt>
              </c:strCache>
            </c:strRef>
          </c:tx>
          <c:invertIfNegative val="0"/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'1-②累積欠損比率'!$C$48:$G$48</c:f>
              <c:numCache>
                <c:formatCode>#,##0_);[Red]\(#,##0\)</c:formatCode>
                <c:ptCount val="5"/>
                <c:pt idx="0">
                  <c:v>746123</c:v>
                </c:pt>
                <c:pt idx="1">
                  <c:v>746269</c:v>
                </c:pt>
                <c:pt idx="2">
                  <c:v>742337</c:v>
                </c:pt>
                <c:pt idx="3">
                  <c:v>722161</c:v>
                </c:pt>
                <c:pt idx="4">
                  <c:v>716121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7712"/>
        <c:axId val="110549632"/>
      </c:barChart>
      <c:catAx>
        <c:axId val="110547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549632"/>
        <c:crosses val="autoZero"/>
        <c:auto val="1"/>
        <c:lblAlgn val="ctr"/>
        <c:lblOffset val="100"/>
        <c:noMultiLvlLbl val="0"/>
      </c:catAx>
      <c:valAx>
        <c:axId val="110549632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6.6443780088986201E-2"/>
              <c:y val="7.744717750989091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10547712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累積欠損金比率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'1-②累積欠損比率'!$A$47:$B$47</c:f>
              <c:strCache>
                <c:ptCount val="1"/>
                <c:pt idx="0">
                  <c:v>年度末処理欠損</c:v>
                </c:pt>
              </c:strCache>
            </c:strRef>
          </c:tx>
          <c:invertIfNegative val="0"/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'1-②累積欠損比率'!$C$47:$G$47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'1-②累積欠損比率'!$A$48:$B$48</c:f>
              <c:strCache>
                <c:ptCount val="1"/>
                <c:pt idx="0">
                  <c:v>営業収益-受託工収益</c:v>
                </c:pt>
              </c:strCache>
            </c:strRef>
          </c:tx>
          <c:invertIfNegative val="0"/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'1-②累積欠損比率'!$C$48:$G$48</c:f>
              <c:numCache>
                <c:formatCode>#,##0_);[Red]\(#,##0\)</c:formatCode>
                <c:ptCount val="5"/>
                <c:pt idx="0">
                  <c:v>746123</c:v>
                </c:pt>
                <c:pt idx="1">
                  <c:v>746269</c:v>
                </c:pt>
                <c:pt idx="2">
                  <c:v>742337</c:v>
                </c:pt>
                <c:pt idx="3">
                  <c:v>722161</c:v>
                </c:pt>
                <c:pt idx="4">
                  <c:v>716121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61120"/>
        <c:axId val="120663040"/>
      </c:barChart>
      <c:lineChart>
        <c:grouping val="standard"/>
        <c:varyColors val="0"/>
        <c:ser>
          <c:idx val="2"/>
          <c:order val="2"/>
          <c:tx>
            <c:strRef>
              <c:f>'1-②累積欠損比率'!$A$51:$B$51</c:f>
              <c:strCache>
                <c:ptCount val="1"/>
                <c:pt idx="0">
                  <c:v>累積欠損金比率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'1-②累積欠損比率'!$C$51:$G$51</c:f>
              <c:numCache>
                <c:formatCode>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'1-②累積欠損比率'!$A$52:$B$52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'1-②累積欠損比率'!$C$46:$G$46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'1-②累積欠損比率'!$C$52:$G$52</c:f>
              <c:numCache>
                <c:formatCode>#,##0.00_);[Red]\(#,##0.00\)</c:formatCode>
                <c:ptCount val="5"/>
                <c:pt idx="0">
                  <c:v>6.79</c:v>
                </c:pt>
                <c:pt idx="1">
                  <c:v>6.33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4000"/>
        <c:axId val="120702080"/>
      </c:lineChart>
      <c:catAx>
        <c:axId val="120661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20663040"/>
        <c:crosses val="autoZero"/>
        <c:auto val="1"/>
        <c:lblAlgn val="ctr"/>
        <c:lblOffset val="100"/>
        <c:noMultiLvlLbl val="0"/>
      </c:catAx>
      <c:valAx>
        <c:axId val="120663040"/>
        <c:scaling>
          <c:orientation val="minMax"/>
          <c:max val="10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6.7057273860579511E-2"/>
              <c:y val="5.54908253394829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0661120"/>
        <c:crosses val="autoZero"/>
        <c:crossBetween val="between"/>
        <c:majorUnit val="200000"/>
      </c:valAx>
      <c:valAx>
        <c:axId val="120702080"/>
        <c:scaling>
          <c:orientation val="minMax"/>
          <c:max val="10"/>
          <c:min val="0"/>
        </c:scaling>
        <c:delete val="0"/>
        <c:axPos val="r"/>
        <c:numFmt formatCode="0.00_ " sourceLinked="1"/>
        <c:majorTickMark val="out"/>
        <c:minorTickMark val="none"/>
        <c:tickLblPos val="nextTo"/>
        <c:crossAx val="120704000"/>
        <c:crosses val="max"/>
        <c:crossBetween val="between"/>
        <c:majorUnit val="2"/>
      </c:valAx>
      <c:catAx>
        <c:axId val="12070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207020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流動資産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'1-③流動比率'!$A$47:$B$47</c:f>
              <c:strCache>
                <c:ptCount val="1"/>
                <c:pt idx="0">
                  <c:v>流動資産</c:v>
                </c:pt>
              </c:strCache>
            </c:strRef>
          </c:tx>
          <c:invertIfNegative val="0"/>
          <c:cat>
            <c:strRef>
              <c:f>'1-③流動比率'!$C$46:$G$46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'1-③流動比率'!$C$47:$G$47</c:f>
              <c:numCache>
                <c:formatCode>#,##0_);[Red]\(#,##0\)</c:formatCode>
                <c:ptCount val="5"/>
                <c:pt idx="0">
                  <c:v>1094847</c:v>
                </c:pt>
                <c:pt idx="1">
                  <c:v>1097662</c:v>
                </c:pt>
                <c:pt idx="2">
                  <c:v>933322</c:v>
                </c:pt>
                <c:pt idx="3">
                  <c:v>809597</c:v>
                </c:pt>
                <c:pt idx="4">
                  <c:v>733949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19904"/>
        <c:axId val="121821440"/>
      </c:barChart>
      <c:catAx>
        <c:axId val="121819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821440"/>
        <c:crosses val="autoZero"/>
        <c:auto val="1"/>
        <c:lblAlgn val="ctr"/>
        <c:lblOffset val="100"/>
        <c:noMultiLvlLbl val="0"/>
      </c:catAx>
      <c:valAx>
        <c:axId val="121821440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2183530534619001E-2"/>
              <c:y val="5.39320921898941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21819904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流動負債</a:t>
            </a:r>
            <a:endParaRPr lang="ja-JP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'1-③流動比率'!$A$54:$B$54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'1-③流動比率'!$C$46:$G$46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'1-③流動比率'!$C$54:$G$54</c:f>
              <c:numCache>
                <c:formatCode>#,##0_);[Red]\(#,##0\)</c:formatCode>
                <c:ptCount val="5"/>
                <c:pt idx="0">
                  <c:v>127236</c:v>
                </c:pt>
                <c:pt idx="1">
                  <c:v>189379</c:v>
                </c:pt>
                <c:pt idx="2">
                  <c:v>134208</c:v>
                </c:pt>
                <c:pt idx="3">
                  <c:v>620902</c:v>
                </c:pt>
                <c:pt idx="4">
                  <c:v>604423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99776"/>
        <c:axId val="135501696"/>
      </c:barChart>
      <c:catAx>
        <c:axId val="135499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501696"/>
        <c:crosses val="autoZero"/>
        <c:auto val="1"/>
        <c:lblAlgn val="ctr"/>
        <c:lblOffset val="100"/>
        <c:noMultiLvlLbl val="0"/>
      </c:catAx>
      <c:valAx>
        <c:axId val="135501696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7.5950613125231006E-2"/>
              <c:y val="8.138031418639041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5499776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流動比率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'1-③流動比率'!$A$47:$B$47</c:f>
              <c:strCache>
                <c:ptCount val="1"/>
                <c:pt idx="0">
                  <c:v>流動資産</c:v>
                </c:pt>
              </c:strCache>
            </c:strRef>
          </c:tx>
          <c:invertIfNegative val="0"/>
          <c:cat>
            <c:strRef>
              <c:f>'1-③流動比率'!$C$46:$G$46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'1-③流動比率'!$C$47:$G$47</c:f>
              <c:numCache>
                <c:formatCode>#,##0_);[Red]\(#,##0\)</c:formatCode>
                <c:ptCount val="5"/>
                <c:pt idx="0">
                  <c:v>1094847</c:v>
                </c:pt>
                <c:pt idx="1">
                  <c:v>1097662</c:v>
                </c:pt>
                <c:pt idx="2">
                  <c:v>933322</c:v>
                </c:pt>
                <c:pt idx="3">
                  <c:v>809597</c:v>
                </c:pt>
                <c:pt idx="4">
                  <c:v>733949</c:v>
                </c:pt>
              </c:numCache>
            </c:numRef>
          </c:val>
        </c:ser>
        <c:ser>
          <c:idx val="1"/>
          <c:order val="1"/>
          <c:tx>
            <c:strRef>
              <c:f>'1-③流動比率'!$A$54:$B$54</c:f>
              <c:strCache>
                <c:ptCount val="1"/>
                <c:pt idx="0">
                  <c:v>流動負債</c:v>
                </c:pt>
              </c:strCache>
            </c:strRef>
          </c:tx>
          <c:invertIfNegative val="0"/>
          <c:cat>
            <c:strRef>
              <c:f>'1-③流動比率'!$C$46:$G$46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'1-③流動比率'!$C$54:$G$54</c:f>
              <c:numCache>
                <c:formatCode>#,##0_);[Red]\(#,##0\)</c:formatCode>
                <c:ptCount val="5"/>
                <c:pt idx="0">
                  <c:v>127236</c:v>
                </c:pt>
                <c:pt idx="1">
                  <c:v>189379</c:v>
                </c:pt>
                <c:pt idx="2">
                  <c:v>134208</c:v>
                </c:pt>
                <c:pt idx="3">
                  <c:v>620902</c:v>
                </c:pt>
                <c:pt idx="4">
                  <c:v>604423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13888"/>
        <c:axId val="136616192"/>
      </c:barChart>
      <c:lineChart>
        <c:grouping val="standard"/>
        <c:varyColors val="0"/>
        <c:ser>
          <c:idx val="2"/>
          <c:order val="2"/>
          <c:tx>
            <c:strRef>
              <c:f>'1-③流動比率'!$A$65:$B$65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'1-③流動比率'!$C$46:$G$46</c:f>
              <c:strCache>
                <c:ptCount val="5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</c:strCache>
            </c:strRef>
          </c:cat>
          <c:val>
            <c:numRef>
              <c:f>'1-③流動比率'!$C$65:$G$65</c:f>
              <c:numCache>
                <c:formatCode>#,##0.00_);[Red]\(#,##0.00\)</c:formatCode>
                <c:ptCount val="5"/>
                <c:pt idx="0">
                  <c:v>860.4852400264075</c:v>
                </c:pt>
                <c:pt idx="1">
                  <c:v>579.61125573585241</c:v>
                </c:pt>
                <c:pt idx="2">
                  <c:v>695.4294825941821</c:v>
                </c:pt>
                <c:pt idx="3">
                  <c:v>130.39046419563795</c:v>
                </c:pt>
                <c:pt idx="4">
                  <c:v>121.4296941049563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'1-③流動比率'!$A$66:$B$66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'1-③流動比率'!$C$66:$G$66</c:f>
              <c:numCache>
                <c:formatCode>#,##0.00_);[Red]\(#,##0.00\)</c:formatCode>
                <c:ptCount val="5"/>
                <c:pt idx="0">
                  <c:v>403.15</c:v>
                </c:pt>
                <c:pt idx="1">
                  <c:v>391.4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93632"/>
        <c:axId val="136692096"/>
      </c:lineChart>
      <c:catAx>
        <c:axId val="136613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36616192"/>
        <c:crosses val="autoZero"/>
        <c:auto val="1"/>
        <c:lblAlgn val="ctr"/>
        <c:lblOffset val="100"/>
        <c:noMultiLvlLbl val="0"/>
      </c:catAx>
      <c:valAx>
        <c:axId val="136616192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4.955170136026983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36613888"/>
        <c:crosses val="autoZero"/>
        <c:crossBetween val="between"/>
        <c:majorUnit val="200000"/>
      </c:valAx>
      <c:valAx>
        <c:axId val="136692096"/>
        <c:scaling>
          <c:orientation val="minMax"/>
          <c:max val="900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36693632"/>
        <c:crosses val="max"/>
        <c:crossBetween val="between"/>
        <c:majorUnit val="150"/>
      </c:valAx>
      <c:catAx>
        <c:axId val="13669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66920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11" Type="http://schemas.openxmlformats.org/officeDocument/2006/relationships/chart" Target="../charts/chart44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25</xdr:row>
      <xdr:rowOff>47625</xdr:rowOff>
    </xdr:from>
    <xdr:to>
      <xdr:col>7</xdr:col>
      <xdr:colOff>628649</xdr:colOff>
      <xdr:row>42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0.79857</cdr:x>
      <cdr:y>0.04663</cdr:y>
    </cdr:from>
    <cdr:to>
      <cdr:x>0.93226</cdr:x>
      <cdr:y>0.12154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67179" y="154173"/>
          <a:ext cx="714376" cy="2476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（千円</a:t>
          </a:r>
          <a:r>
            <a:rPr lang="en-US" altLang="ja-JP" sz="900" b="1">
              <a:solidFill>
                <a:sysClr val="windowText" lastClr="000000"/>
              </a:solidFill>
            </a:rPr>
            <a:t>/</a:t>
          </a:r>
          <a:r>
            <a:rPr lang="ja-JP" altLang="en-US" sz="900" b="1">
              <a:solidFill>
                <a:sysClr val="windowText" lastClr="000000"/>
              </a:solidFill>
            </a:rPr>
            <a:t>㎥）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0.86743</cdr:x>
      <cdr:y>0.04751</cdr:y>
    </cdr:from>
    <cdr:to>
      <cdr:x>0.95427</cdr:x>
      <cdr:y>0.09758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99150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0.87444</cdr:x>
      <cdr:y>0.0386</cdr:y>
    </cdr:from>
    <cdr:to>
      <cdr:x>0.96127</cdr:x>
      <cdr:y>0.08867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46775" y="1651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1970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1970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31497</xdr:colOff>
      <xdr:row>23</xdr:row>
      <xdr:rowOff>149751</xdr:rowOff>
    </xdr:from>
    <xdr:to>
      <xdr:col>5</xdr:col>
      <xdr:colOff>848997</xdr:colOff>
      <xdr:row>45</xdr:row>
      <xdr:rowOff>39397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640216</xdr:colOff>
      <xdr:row>23</xdr:row>
      <xdr:rowOff>157958</xdr:rowOff>
    </xdr:from>
    <xdr:to>
      <xdr:col>23</xdr:col>
      <xdr:colOff>505216</xdr:colOff>
      <xdr:row>45</xdr:row>
      <xdr:rowOff>47604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749423</xdr:colOff>
      <xdr:row>23</xdr:row>
      <xdr:rowOff>153355</xdr:rowOff>
    </xdr:from>
    <xdr:to>
      <xdr:col>17</xdr:col>
      <xdr:colOff>614423</xdr:colOff>
      <xdr:row>45</xdr:row>
      <xdr:rowOff>43001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871013</xdr:colOff>
      <xdr:row>23</xdr:row>
      <xdr:rowOff>144615</xdr:rowOff>
    </xdr:from>
    <xdr:to>
      <xdr:col>11</xdr:col>
      <xdr:colOff>736013</xdr:colOff>
      <xdr:row>45</xdr:row>
      <xdr:rowOff>34261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687999</xdr:colOff>
      <xdr:row>45</xdr:row>
      <xdr:rowOff>86960</xdr:rowOff>
    </xdr:from>
    <xdr:to>
      <xdr:col>20</xdr:col>
      <xdr:colOff>552999</xdr:colOff>
      <xdr:row>66</xdr:row>
      <xdr:rowOff>147710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</xdr:row>
      <xdr:rowOff>50800</xdr:rowOff>
    </xdr:from>
    <xdr:to>
      <xdr:col>5</xdr:col>
      <xdr:colOff>846075</xdr:colOff>
      <xdr:row>23</xdr:row>
      <xdr:rowOff>102025</xdr:rowOff>
    </xdr:to>
    <xdr:graphicFrame macro="">
      <xdr:nvGraphicFramePr>
        <xdr:cNvPr id="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622297</xdr:colOff>
      <xdr:row>2</xdr:row>
      <xdr:rowOff>44450</xdr:rowOff>
    </xdr:from>
    <xdr:to>
      <xdr:col>23</xdr:col>
      <xdr:colOff>487297</xdr:colOff>
      <xdr:row>23</xdr:row>
      <xdr:rowOff>95675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860426</xdr:colOff>
      <xdr:row>2</xdr:row>
      <xdr:rowOff>50800</xdr:rowOff>
    </xdr:from>
    <xdr:to>
      <xdr:col>11</xdr:col>
      <xdr:colOff>725426</xdr:colOff>
      <xdr:row>23</xdr:row>
      <xdr:rowOff>102025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739775</xdr:colOff>
      <xdr:row>2</xdr:row>
      <xdr:rowOff>44450</xdr:rowOff>
    </xdr:from>
    <xdr:to>
      <xdr:col>17</xdr:col>
      <xdr:colOff>604775</xdr:colOff>
      <xdr:row>23</xdr:row>
      <xdr:rowOff>95675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906829</xdr:colOff>
      <xdr:row>45</xdr:row>
      <xdr:rowOff>91098</xdr:rowOff>
    </xdr:from>
    <xdr:to>
      <xdr:col>8</xdr:col>
      <xdr:colOff>771829</xdr:colOff>
      <xdr:row>66</xdr:row>
      <xdr:rowOff>151848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796925</xdr:colOff>
      <xdr:row>45</xdr:row>
      <xdr:rowOff>88900</xdr:rowOff>
    </xdr:from>
    <xdr:to>
      <xdr:col>14</xdr:col>
      <xdr:colOff>661925</xdr:colOff>
      <xdr:row>66</xdr:row>
      <xdr:rowOff>149650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0.83948</cdr:x>
      <cdr:y>0.05029</cdr:y>
    </cdr:from>
    <cdr:to>
      <cdr:x>0.96099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79875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0.82772</cdr:x>
      <cdr:y>0.0607</cdr:y>
    </cdr:from>
    <cdr:to>
      <cdr:x>0.94923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227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0.83556</cdr:x>
      <cdr:y>0.0607</cdr:y>
    </cdr:from>
    <cdr:to>
      <cdr:x>0.95707</cdr:x>
      <cdr:y>0.11918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60825" y="2222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0.81596</cdr:x>
      <cdr:y>0.0555</cdr:y>
    </cdr:from>
    <cdr:to>
      <cdr:x>0.93747</cdr:x>
      <cdr:y>0.11397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5575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0.83948</cdr:x>
      <cdr:y>0.05203</cdr:y>
    </cdr:from>
    <cdr:to>
      <cdr:x>0.93878</cdr:x>
      <cdr:y>0.10877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79869" y="190487"/>
          <a:ext cx="482605" cy="2077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0.83687</cdr:x>
      <cdr:y>0.03902</cdr:y>
    </cdr:from>
    <cdr:to>
      <cdr:x>0.94466</cdr:x>
      <cdr:y>0.11447</cdr:y>
    </cdr:to>
    <cdr:sp macro="" textlink="">
      <cdr:nvSpPr>
        <cdr:cNvPr id="3" name="正方形/長方形 1"/>
        <cdr:cNvSpPr/>
      </cdr:nvSpPr>
      <cdr:spPr>
        <a:xfrm xmlns:a="http://schemas.openxmlformats.org/drawingml/2006/main">
          <a:off x="4067175" y="142874"/>
          <a:ext cx="523875" cy="27622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0.80107</cdr:x>
      <cdr:y>0.03643</cdr:y>
    </cdr:from>
    <cdr:to>
      <cdr:x>0.9035</cdr:x>
      <cdr:y>0.10407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893216" y="133360"/>
          <a:ext cx="497810" cy="247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0.83099</cdr:x>
      <cdr:y>0.03929</cdr:y>
    </cdr:from>
    <cdr:to>
      <cdr:x>0.95231</cdr:x>
      <cdr:y>0.08907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38599" y="142874"/>
          <a:ext cx="589628" cy="1809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0.84275</cdr:x>
      <cdr:y>0.04423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095750" y="161926"/>
          <a:ext cx="535198" cy="1871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0.85889</cdr:x>
      <cdr:y>0.03469</cdr:y>
    </cdr:from>
    <cdr:to>
      <cdr:x>0.95819</cdr:x>
      <cdr:y>0.09143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792604" y="127000"/>
          <a:ext cx="554094" cy="2077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0.814</cdr:x>
      <cdr:y>0.04249</cdr:y>
    </cdr:from>
    <cdr:to>
      <cdr:x>0.9133</cdr:x>
      <cdr:y>0.09923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3956050" y="155575"/>
          <a:ext cx="482598" cy="2077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0.86743</cdr:x>
      <cdr:y>0.04751</cdr:y>
    </cdr:from>
    <cdr:to>
      <cdr:x>0.95427</cdr:x>
      <cdr:y>0.09758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99150" y="20320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25</xdr:row>
      <xdr:rowOff>47625</xdr:rowOff>
    </xdr:from>
    <xdr:to>
      <xdr:col>7</xdr:col>
      <xdr:colOff>628649</xdr:colOff>
      <xdr:row>42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0.86603</cdr:x>
      <cdr:y>0.04529</cdr:y>
    </cdr:from>
    <cdr:to>
      <cdr:x>0.95287</cdr:x>
      <cdr:y>0.09535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89625" y="193675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0.86183</cdr:x>
      <cdr:y>0.04306</cdr:y>
    </cdr:from>
    <cdr:to>
      <cdr:x>0.94867</cdr:x>
      <cdr:y>0.09313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861050" y="184150"/>
          <a:ext cx="590550" cy="21412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95250</xdr:rowOff>
    </xdr:from>
    <xdr:to>
      <xdr:col>7</xdr:col>
      <xdr:colOff>514350</xdr:colOff>
      <xdr:row>24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5200650" cy="952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6</xdr:row>
      <xdr:rowOff>64889</xdr:rowOff>
    </xdr:from>
    <xdr:to>
      <xdr:col>7</xdr:col>
      <xdr:colOff>619125</xdr:colOff>
      <xdr:row>23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25</xdr:row>
      <xdr:rowOff>38100</xdr:rowOff>
    </xdr:from>
    <xdr:to>
      <xdr:col>7</xdr:col>
      <xdr:colOff>638174</xdr:colOff>
      <xdr:row>42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26701</xdr:colOff>
      <xdr:row>13</xdr:row>
      <xdr:rowOff>47625</xdr:rowOff>
    </xdr:from>
    <xdr:to>
      <xdr:col>18</xdr:col>
      <xdr:colOff>655195</xdr:colOff>
      <xdr:row>35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56"/>
  <sheetViews>
    <sheetView showGridLines="0" showRowColHeaders="0" view="pageBreakPreview" zoomScaleNormal="100" zoomScaleSheetLayoutView="100" workbookViewId="0">
      <selection activeCell="M12" sqref="M12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7" width="9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108" t="s">
        <v>20</v>
      </c>
      <c r="B2" s="110" t="s">
        <v>55</v>
      </c>
      <c r="C2" s="111"/>
      <c r="D2" s="114" t="s">
        <v>21</v>
      </c>
      <c r="E2" s="115"/>
      <c r="F2" s="115"/>
      <c r="G2" s="115"/>
      <c r="H2" s="116"/>
      <c r="J2" s="12"/>
      <c r="K2" s="12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14</v>
      </c>
      <c r="D46" s="30" t="s">
        <v>9</v>
      </c>
      <c r="E46" s="30" t="s">
        <v>10</v>
      </c>
      <c r="F46" s="30" t="s">
        <v>11</v>
      </c>
      <c r="G46" s="30" t="s">
        <v>15</v>
      </c>
      <c r="H46" s="96"/>
      <c r="I46" s="96"/>
    </row>
    <row r="47" spans="1:19">
      <c r="A47" s="120" t="s">
        <v>56</v>
      </c>
      <c r="B47" s="121"/>
      <c r="C47" s="39">
        <f t="shared" ref="C47:F47" si="0">C48+C49</f>
        <v>898233</v>
      </c>
      <c r="D47" s="39">
        <f t="shared" si="0"/>
        <v>876994</v>
      </c>
      <c r="E47" s="39">
        <f t="shared" si="0"/>
        <v>864697</v>
      </c>
      <c r="F47" s="39">
        <f t="shared" si="0"/>
        <v>919806</v>
      </c>
      <c r="G47" s="39">
        <f>G48+G49</f>
        <v>924954</v>
      </c>
      <c r="H47" s="96"/>
      <c r="I47" s="96"/>
    </row>
    <row r="48" spans="1:19">
      <c r="A48" s="107" t="s">
        <v>7</v>
      </c>
      <c r="B48" s="107"/>
      <c r="C48" s="50">
        <v>746123</v>
      </c>
      <c r="D48" s="50">
        <v>746269</v>
      </c>
      <c r="E48" s="50">
        <v>742337</v>
      </c>
      <c r="F48" s="51">
        <v>722161</v>
      </c>
      <c r="G48" s="51">
        <v>716121</v>
      </c>
      <c r="H48" s="96" t="s">
        <v>60</v>
      </c>
      <c r="I48" s="96"/>
    </row>
    <row r="49" spans="1:9">
      <c r="A49" s="94" t="s">
        <v>61</v>
      </c>
      <c r="B49" s="95"/>
      <c r="C49" s="48">
        <v>152110</v>
      </c>
      <c r="D49" s="48">
        <v>130725</v>
      </c>
      <c r="E49" s="48">
        <v>122360</v>
      </c>
      <c r="F49" s="49">
        <v>197645</v>
      </c>
      <c r="G49" s="49">
        <v>208833</v>
      </c>
      <c r="H49" s="96" t="s">
        <v>82</v>
      </c>
      <c r="I49" s="96"/>
    </row>
    <row r="50" spans="1:9">
      <c r="A50" s="105" t="s">
        <v>57</v>
      </c>
      <c r="B50" s="106"/>
      <c r="C50" s="38">
        <f t="shared" ref="C50:F50" si="1">C51+C52</f>
        <v>861959</v>
      </c>
      <c r="D50" s="38">
        <f t="shared" si="1"/>
        <v>853572</v>
      </c>
      <c r="E50" s="38">
        <f t="shared" si="1"/>
        <v>852560</v>
      </c>
      <c r="F50" s="38">
        <f t="shared" si="1"/>
        <v>903469</v>
      </c>
      <c r="G50" s="38">
        <f>G51+G52</f>
        <v>885896</v>
      </c>
      <c r="H50" s="96" t="s">
        <v>108</v>
      </c>
      <c r="I50" s="96"/>
    </row>
    <row r="51" spans="1:9">
      <c r="A51" s="101" t="s">
        <v>62</v>
      </c>
      <c r="B51" s="102"/>
      <c r="C51" s="50">
        <v>697829</v>
      </c>
      <c r="D51" s="50">
        <v>696453</v>
      </c>
      <c r="E51" s="50">
        <v>703437</v>
      </c>
      <c r="F51" s="50">
        <v>764037</v>
      </c>
      <c r="G51" s="50">
        <v>754081</v>
      </c>
      <c r="H51" s="64" t="s">
        <v>83</v>
      </c>
      <c r="I51" s="64"/>
    </row>
    <row r="52" spans="1:9" ht="14.25" thickBot="1">
      <c r="A52" s="103" t="s">
        <v>63</v>
      </c>
      <c r="B52" s="104"/>
      <c r="C52" s="61">
        <v>164130</v>
      </c>
      <c r="D52" s="61">
        <v>157119</v>
      </c>
      <c r="E52" s="61">
        <v>149123</v>
      </c>
      <c r="F52" s="61">
        <v>139432</v>
      </c>
      <c r="G52" s="69">
        <v>131815</v>
      </c>
      <c r="H52" s="64" t="s">
        <v>84</v>
      </c>
      <c r="I52" s="64"/>
    </row>
    <row r="53" spans="1:9" ht="14.25" thickBot="1">
      <c r="A53" s="97" t="s">
        <v>55</v>
      </c>
      <c r="B53" s="98"/>
      <c r="C53" s="45">
        <f>C47/C50*100</f>
        <v>104.20832081340296</v>
      </c>
      <c r="D53" s="45">
        <f>D47/D50*100</f>
        <v>102.74399816301379</v>
      </c>
      <c r="E53" s="45">
        <f>E47/E50*100</f>
        <v>101.42359482030589</v>
      </c>
      <c r="F53" s="45">
        <f>F47/F50*100</f>
        <v>101.80825241375189</v>
      </c>
      <c r="G53" s="47">
        <f>G47/G50*100</f>
        <v>104.40886966415923</v>
      </c>
      <c r="H53" s="99"/>
      <c r="I53" s="96"/>
    </row>
    <row r="54" spans="1:9">
      <c r="A54" s="100" t="s">
        <v>51</v>
      </c>
      <c r="B54" s="100"/>
      <c r="C54" s="43">
        <v>105.61</v>
      </c>
      <c r="D54" s="43">
        <v>106.41</v>
      </c>
      <c r="E54" s="44">
        <v>106.55</v>
      </c>
      <c r="F54" s="43">
        <v>110.01</v>
      </c>
      <c r="G54" s="43">
        <v>111.21</v>
      </c>
    </row>
    <row r="55" spans="1:9">
      <c r="C55" s="35"/>
      <c r="D55" s="35"/>
      <c r="E55" s="36"/>
      <c r="F55" s="35"/>
      <c r="G55" s="35"/>
    </row>
    <row r="56" spans="1:9">
      <c r="C56" s="64">
        <v>104.21</v>
      </c>
      <c r="D56" s="64">
        <v>102.74</v>
      </c>
      <c r="E56" s="64">
        <v>101.42</v>
      </c>
      <c r="F56" s="64">
        <v>101.81</v>
      </c>
      <c r="G56" s="64">
        <v>104.41</v>
      </c>
    </row>
  </sheetData>
  <mergeCells count="17">
    <mergeCell ref="A48:B48"/>
    <mergeCell ref="H48:I48"/>
    <mergeCell ref="A2:A3"/>
    <mergeCell ref="B2:C3"/>
    <mergeCell ref="D2:H3"/>
    <mergeCell ref="H46:I46"/>
    <mergeCell ref="A47:B47"/>
    <mergeCell ref="H47:I47"/>
    <mergeCell ref="A49:B49"/>
    <mergeCell ref="H49:I49"/>
    <mergeCell ref="A53:B53"/>
    <mergeCell ref="H53:I53"/>
    <mergeCell ref="A54:B54"/>
    <mergeCell ref="A51:B51"/>
    <mergeCell ref="A52:B52"/>
    <mergeCell ref="A50:B50"/>
    <mergeCell ref="H50:I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S58"/>
  <sheetViews>
    <sheetView showGridLines="0" showRowColHeaders="0" view="pageBreakPreview" zoomScaleNormal="100" zoomScaleSheetLayoutView="100" workbookViewId="0">
      <selection activeCell="D50" sqref="D50"/>
    </sheetView>
  </sheetViews>
  <sheetFormatPr defaultRowHeight="13.5"/>
  <cols>
    <col min="1" max="2" width="9" style="1"/>
    <col min="3" max="4" width="9" style="1" customWidth="1"/>
    <col min="5" max="5" width="9" style="62" customWidth="1"/>
    <col min="6" max="6" width="9" style="1" customWidth="1"/>
    <col min="7" max="7" width="9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63"/>
      <c r="G1" s="63"/>
      <c r="I1" s="62"/>
      <c r="J1" s="62"/>
      <c r="K1" s="62"/>
      <c r="L1" s="62"/>
      <c r="M1" s="62"/>
    </row>
    <row r="2" spans="1:19" ht="15" customHeight="1">
      <c r="A2" s="108" t="s">
        <v>68</v>
      </c>
      <c r="B2" s="110" t="s">
        <v>36</v>
      </c>
      <c r="C2" s="111"/>
      <c r="D2" s="114" t="s">
        <v>37</v>
      </c>
      <c r="E2" s="115"/>
      <c r="F2" s="115"/>
      <c r="G2" s="115"/>
      <c r="H2" s="116"/>
      <c r="J2" s="64"/>
      <c r="K2" s="64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64"/>
      <c r="K3" s="64"/>
    </row>
    <row r="4" spans="1:19" ht="3.75" customHeight="1">
      <c r="B4" s="7"/>
      <c r="C4" s="6"/>
      <c r="D4" s="7"/>
      <c r="E4" s="8"/>
      <c r="F4" s="63"/>
      <c r="G4" s="63"/>
      <c r="H4" s="62"/>
      <c r="I4" s="62"/>
      <c r="J4" s="62"/>
      <c r="K4" s="62"/>
      <c r="L4" s="62"/>
    </row>
    <row r="5" spans="1:19" ht="3.75" customHeight="1">
      <c r="B5" s="5"/>
      <c r="C5" s="6"/>
      <c r="D5" s="5"/>
      <c r="E5" s="5"/>
      <c r="F5" s="63"/>
      <c r="G5" s="63"/>
      <c r="H5" s="62"/>
      <c r="I5" s="62"/>
      <c r="J5" s="62"/>
      <c r="K5" s="62"/>
      <c r="L5" s="62"/>
    </row>
    <row r="6" spans="1:19" ht="15" customHeight="1">
      <c r="B6" s="3"/>
      <c r="C6" s="4"/>
      <c r="D6" s="4"/>
      <c r="E6" s="9"/>
      <c r="F6" s="63"/>
      <c r="G6" s="63"/>
      <c r="H6" s="62"/>
      <c r="I6" s="62"/>
      <c r="J6" s="62"/>
      <c r="K6" s="62"/>
      <c r="L6" s="6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62"/>
      <c r="K7" s="62"/>
      <c r="L7" s="6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62"/>
      <c r="K8" s="62"/>
      <c r="L8" s="6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62"/>
      <c r="K9" s="62"/>
      <c r="L9" s="6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65" t="s">
        <v>14</v>
      </c>
      <c r="D46" s="65" t="s">
        <v>9</v>
      </c>
      <c r="E46" s="65" t="s">
        <v>10</v>
      </c>
      <c r="F46" s="65" t="s">
        <v>11</v>
      </c>
      <c r="G46" s="65" t="s">
        <v>15</v>
      </c>
      <c r="H46" s="96"/>
      <c r="I46" s="96"/>
    </row>
    <row r="47" spans="1:19">
      <c r="A47" s="120" t="s">
        <v>69</v>
      </c>
      <c r="B47" s="121"/>
      <c r="C47" s="66">
        <f>C48+C49+C50</f>
        <v>60.039999999999992</v>
      </c>
      <c r="D47" s="66">
        <f t="shared" ref="D47:G47" si="0">D48+D49+D50</f>
        <v>62.969999999999992</v>
      </c>
      <c r="E47" s="66">
        <f t="shared" si="0"/>
        <v>64.349999999999994</v>
      </c>
      <c r="F47" s="66">
        <f t="shared" si="0"/>
        <v>66.209999999999994</v>
      </c>
      <c r="G47" s="66">
        <f t="shared" si="0"/>
        <v>80.23</v>
      </c>
      <c r="H47" s="96"/>
      <c r="I47" s="96"/>
    </row>
    <row r="48" spans="1:19">
      <c r="A48" s="134" t="s">
        <v>46</v>
      </c>
      <c r="B48" s="134"/>
      <c r="C48" s="75">
        <v>0.09</v>
      </c>
      <c r="D48" s="75">
        <v>0.09</v>
      </c>
      <c r="E48" s="75">
        <v>0.09</v>
      </c>
      <c r="F48" s="76">
        <v>0.09</v>
      </c>
      <c r="G48" s="76">
        <v>0.09</v>
      </c>
      <c r="H48" s="64" t="s">
        <v>88</v>
      </c>
      <c r="I48" s="64"/>
    </row>
    <row r="49" spans="1:9">
      <c r="A49" s="131" t="s">
        <v>47</v>
      </c>
      <c r="B49" s="131"/>
      <c r="C49" s="77">
        <v>3.42</v>
      </c>
      <c r="D49" s="77">
        <v>3.42</v>
      </c>
      <c r="E49" s="77">
        <v>3.42</v>
      </c>
      <c r="F49" s="78">
        <v>3.42</v>
      </c>
      <c r="G49" s="78">
        <v>3.42</v>
      </c>
      <c r="H49" s="70" t="s">
        <v>89</v>
      </c>
      <c r="I49" s="64"/>
    </row>
    <row r="50" spans="1:9">
      <c r="A50" s="132" t="s">
        <v>48</v>
      </c>
      <c r="B50" s="133"/>
      <c r="C50" s="73">
        <f>60.04-C48-C49</f>
        <v>56.529999999999994</v>
      </c>
      <c r="D50" s="73">
        <f>62.97-D48-D49</f>
        <v>59.459999999999994</v>
      </c>
      <c r="E50" s="73">
        <f>64.35-E48-E49</f>
        <v>60.839999999999989</v>
      </c>
      <c r="F50" s="73">
        <f>66.21-F48-F49</f>
        <v>62.699999999999989</v>
      </c>
      <c r="G50" s="74">
        <v>76.72</v>
      </c>
      <c r="H50" s="70" t="s">
        <v>90</v>
      </c>
      <c r="I50" s="64"/>
    </row>
    <row r="51" spans="1:9">
      <c r="A51" s="120" t="s">
        <v>40</v>
      </c>
      <c r="B51" s="121"/>
      <c r="C51" s="66">
        <f>C52+C53+C54</f>
        <v>336.74</v>
      </c>
      <c r="D51" s="66">
        <f t="shared" ref="D51:G51" si="1">D52+D53+D54</f>
        <v>338.73</v>
      </c>
      <c r="E51" s="66">
        <f t="shared" si="1"/>
        <v>352.39</v>
      </c>
      <c r="F51" s="67">
        <f t="shared" si="1"/>
        <v>353.33000000000004</v>
      </c>
      <c r="G51" s="67">
        <f t="shared" si="1"/>
        <v>354.02000000000004</v>
      </c>
      <c r="H51" s="96"/>
      <c r="I51" s="96"/>
    </row>
    <row r="52" spans="1:9">
      <c r="A52" s="134" t="s">
        <v>46</v>
      </c>
      <c r="B52" s="134"/>
      <c r="C52" s="75">
        <v>5.63</v>
      </c>
      <c r="D52" s="75">
        <v>5.63</v>
      </c>
      <c r="E52" s="75">
        <v>5.63</v>
      </c>
      <c r="F52" s="76">
        <v>5.63</v>
      </c>
      <c r="G52" s="76">
        <v>5.63</v>
      </c>
      <c r="H52" s="64" t="s">
        <v>64</v>
      </c>
      <c r="I52" s="64"/>
    </row>
    <row r="53" spans="1:9">
      <c r="A53" s="131" t="s">
        <v>47</v>
      </c>
      <c r="B53" s="131"/>
      <c r="C53" s="77">
        <v>42.21</v>
      </c>
      <c r="D53" s="77">
        <v>42.21</v>
      </c>
      <c r="E53" s="77">
        <v>42.21</v>
      </c>
      <c r="F53" s="78">
        <v>42.21</v>
      </c>
      <c r="G53" s="78">
        <v>42.16</v>
      </c>
      <c r="H53" s="64" t="s">
        <v>66</v>
      </c>
      <c r="I53" s="64"/>
    </row>
    <row r="54" spans="1:9" ht="14.25" thickBot="1">
      <c r="A54" s="132" t="s">
        <v>48</v>
      </c>
      <c r="B54" s="133"/>
      <c r="C54" s="71">
        <v>288.89999999999998</v>
      </c>
      <c r="D54" s="71">
        <v>290.89</v>
      </c>
      <c r="E54" s="44">
        <v>304.55</v>
      </c>
      <c r="F54" s="72">
        <v>305.49</v>
      </c>
      <c r="G54" s="80">
        <v>306.23</v>
      </c>
      <c r="H54" s="2" t="s">
        <v>67</v>
      </c>
      <c r="I54" s="64"/>
    </row>
    <row r="55" spans="1:9" ht="14.25" thickBot="1">
      <c r="A55" s="97" t="s">
        <v>36</v>
      </c>
      <c r="B55" s="98"/>
      <c r="C55" s="45">
        <f>C47/C51*100</f>
        <v>17.829779651956997</v>
      </c>
      <c r="D55" s="45">
        <f>D47/D51*100</f>
        <v>18.590027455495527</v>
      </c>
      <c r="E55" s="46">
        <f>E47/E51*100</f>
        <v>18.261017622520502</v>
      </c>
      <c r="F55" s="45">
        <f>F47/F51*100</f>
        <v>18.738856026943644</v>
      </c>
      <c r="G55" s="47">
        <f>G47/G51*100</f>
        <v>22.662561437206936</v>
      </c>
      <c r="H55" s="99"/>
      <c r="I55" s="96"/>
    </row>
    <row r="56" spans="1:9">
      <c r="A56" s="100" t="s">
        <v>24</v>
      </c>
      <c r="B56" s="100"/>
      <c r="C56" s="43">
        <v>6.47</v>
      </c>
      <c r="D56" s="43">
        <v>7.8</v>
      </c>
      <c r="E56" s="44">
        <v>8.8699999999999992</v>
      </c>
      <c r="F56" s="43">
        <v>9.85</v>
      </c>
      <c r="G56" s="43">
        <v>9.7129999999999992</v>
      </c>
    </row>
    <row r="57" spans="1:9">
      <c r="C57" s="35"/>
      <c r="D57" s="35"/>
      <c r="E57" s="36"/>
      <c r="F57" s="35"/>
      <c r="G57" s="35"/>
    </row>
    <row r="58" spans="1:9">
      <c r="C58" s="64">
        <v>17.829999999999998</v>
      </c>
      <c r="D58" s="64">
        <v>18.59</v>
      </c>
      <c r="E58" s="64">
        <v>18.260000000000002</v>
      </c>
      <c r="F58" s="64">
        <v>18.739999999999998</v>
      </c>
      <c r="G58" s="64">
        <v>22.66</v>
      </c>
    </row>
  </sheetData>
  <mergeCells count="17">
    <mergeCell ref="A52:B52"/>
    <mergeCell ref="A2:A3"/>
    <mergeCell ref="B2:C3"/>
    <mergeCell ref="D2:H3"/>
    <mergeCell ref="H46:I46"/>
    <mergeCell ref="A47:B47"/>
    <mergeCell ref="H47:I47"/>
    <mergeCell ref="A48:B48"/>
    <mergeCell ref="A49:B49"/>
    <mergeCell ref="A50:B50"/>
    <mergeCell ref="A51:B51"/>
    <mergeCell ref="H51:I51"/>
    <mergeCell ref="A53:B53"/>
    <mergeCell ref="A54:B54"/>
    <mergeCell ref="A55:B55"/>
    <mergeCell ref="H55:I55"/>
    <mergeCell ref="A56:B56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</sheetPr>
  <dimension ref="A1:S58"/>
  <sheetViews>
    <sheetView showGridLines="0" showRowColHeaders="0" view="pageBreakPreview" zoomScaleNormal="100" zoomScaleSheetLayoutView="100" workbookViewId="0">
      <selection activeCell="O49" sqref="O49"/>
    </sheetView>
  </sheetViews>
  <sheetFormatPr defaultRowHeight="13.5"/>
  <cols>
    <col min="1" max="2" width="9" style="1"/>
    <col min="3" max="4" width="9" style="1" customWidth="1"/>
    <col min="5" max="5" width="9" style="56" customWidth="1"/>
    <col min="6" max="6" width="9" style="1" customWidth="1"/>
    <col min="7" max="7" width="9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55"/>
      <c r="G1" s="55"/>
      <c r="I1" s="56"/>
      <c r="J1" s="56"/>
      <c r="K1" s="56"/>
      <c r="L1" s="56"/>
      <c r="M1" s="56"/>
    </row>
    <row r="2" spans="1:19" ht="15" customHeight="1">
      <c r="A2" s="108" t="s">
        <v>44</v>
      </c>
      <c r="B2" s="110" t="s">
        <v>38</v>
      </c>
      <c r="C2" s="111"/>
      <c r="D2" s="114" t="s">
        <v>39</v>
      </c>
      <c r="E2" s="115"/>
      <c r="F2" s="115"/>
      <c r="G2" s="115"/>
      <c r="H2" s="116"/>
      <c r="J2" s="57"/>
      <c r="K2" s="57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57"/>
      <c r="K3" s="57"/>
    </row>
    <row r="4" spans="1:19" ht="3.75" customHeight="1">
      <c r="B4" s="7"/>
      <c r="C4" s="6"/>
      <c r="D4" s="7"/>
      <c r="E4" s="8"/>
      <c r="F4" s="55"/>
      <c r="G4" s="55"/>
      <c r="H4" s="56"/>
      <c r="I4" s="56"/>
      <c r="J4" s="56"/>
      <c r="K4" s="56"/>
      <c r="L4" s="56"/>
    </row>
    <row r="5" spans="1:19" ht="3.75" customHeight="1">
      <c r="B5" s="5"/>
      <c r="C5" s="6"/>
      <c r="D5" s="5"/>
      <c r="E5" s="5"/>
      <c r="F5" s="55"/>
      <c r="G5" s="55"/>
      <c r="H5" s="56"/>
      <c r="I5" s="56"/>
      <c r="J5" s="56"/>
      <c r="K5" s="56"/>
      <c r="L5" s="56"/>
    </row>
    <row r="6" spans="1:19" ht="15" customHeight="1">
      <c r="B6" s="3"/>
      <c r="C6" s="4"/>
      <c r="D6" s="4"/>
      <c r="E6" s="9"/>
      <c r="F6" s="55"/>
      <c r="G6" s="55"/>
      <c r="H6" s="56"/>
      <c r="I6" s="56"/>
      <c r="J6" s="56"/>
      <c r="K6" s="56"/>
      <c r="L6" s="56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56"/>
      <c r="K7" s="56"/>
      <c r="L7" s="56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56"/>
      <c r="K8" s="56"/>
      <c r="L8" s="56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56"/>
      <c r="K9" s="56"/>
      <c r="L9" s="56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58" t="s">
        <v>14</v>
      </c>
      <c r="D46" s="58" t="s">
        <v>9</v>
      </c>
      <c r="E46" s="58" t="s">
        <v>10</v>
      </c>
      <c r="F46" s="58" t="s">
        <v>11</v>
      </c>
      <c r="G46" s="58" t="s">
        <v>15</v>
      </c>
      <c r="H46" s="96"/>
      <c r="I46" s="96"/>
    </row>
    <row r="47" spans="1:19">
      <c r="A47" s="120" t="s">
        <v>45</v>
      </c>
      <c r="B47" s="121"/>
      <c r="C47" s="66">
        <f t="shared" ref="C47:F47" si="0">C51*C58/100</f>
        <v>4.983752</v>
      </c>
      <c r="D47" s="66">
        <f t="shared" si="0"/>
        <v>6.503616000000001</v>
      </c>
      <c r="E47" s="66">
        <f t="shared" si="0"/>
        <v>8.1049699999999998</v>
      </c>
      <c r="F47" s="66">
        <f t="shared" si="0"/>
        <v>6.7486030000000001</v>
      </c>
      <c r="G47" s="66">
        <f>G48+G49+G50</f>
        <v>4.7</v>
      </c>
      <c r="H47" s="96"/>
      <c r="I47" s="96"/>
    </row>
    <row r="48" spans="1:19">
      <c r="A48" s="134" t="s">
        <v>46</v>
      </c>
      <c r="B48" s="134"/>
      <c r="C48" s="75">
        <v>0</v>
      </c>
      <c r="D48" s="75">
        <v>0</v>
      </c>
      <c r="E48" s="75">
        <v>0</v>
      </c>
      <c r="F48" s="76">
        <v>0</v>
      </c>
      <c r="G48" s="76">
        <v>0</v>
      </c>
      <c r="H48" s="59" t="s">
        <v>85</v>
      </c>
      <c r="I48" s="59"/>
    </row>
    <row r="49" spans="1:9">
      <c r="A49" s="131" t="s">
        <v>47</v>
      </c>
      <c r="B49" s="131"/>
      <c r="C49" s="77">
        <v>0</v>
      </c>
      <c r="D49" s="77">
        <v>0</v>
      </c>
      <c r="E49" s="77">
        <v>0</v>
      </c>
      <c r="F49" s="78">
        <v>0</v>
      </c>
      <c r="G49" s="78">
        <v>0</v>
      </c>
      <c r="H49" s="70" t="s">
        <v>86</v>
      </c>
      <c r="I49" s="59"/>
    </row>
    <row r="50" spans="1:9">
      <c r="A50" s="132" t="s">
        <v>48</v>
      </c>
      <c r="B50" s="133"/>
      <c r="C50" s="73">
        <v>4.9800000000000004</v>
      </c>
      <c r="D50" s="73">
        <v>6.5</v>
      </c>
      <c r="E50" s="73">
        <v>8.1</v>
      </c>
      <c r="F50" s="73">
        <v>6.75</v>
      </c>
      <c r="G50" s="74">
        <v>4.7</v>
      </c>
      <c r="H50" s="70" t="s">
        <v>87</v>
      </c>
      <c r="I50" s="59"/>
    </row>
    <row r="51" spans="1:9">
      <c r="A51" s="120" t="s">
        <v>40</v>
      </c>
      <c r="B51" s="121"/>
      <c r="C51" s="66">
        <f>C52+C53+C54</f>
        <v>336.74</v>
      </c>
      <c r="D51" s="66">
        <f t="shared" ref="D51" si="1">D52+D53+D54</f>
        <v>338.73</v>
      </c>
      <c r="E51" s="66">
        <f t="shared" ref="E51" si="2">E52+E53+E54</f>
        <v>352.39</v>
      </c>
      <c r="F51" s="67">
        <f t="shared" ref="F51" si="3">F52+F53+F54</f>
        <v>353.33000000000004</v>
      </c>
      <c r="G51" s="67">
        <f t="shared" ref="G51" si="4">G52+G53+G54</f>
        <v>354.02000000000004</v>
      </c>
      <c r="H51" s="96"/>
      <c r="I51" s="96"/>
    </row>
    <row r="52" spans="1:9">
      <c r="A52" s="134" t="s">
        <v>46</v>
      </c>
      <c r="B52" s="134"/>
      <c r="C52" s="75">
        <v>5.63</v>
      </c>
      <c r="D52" s="75">
        <v>5.63</v>
      </c>
      <c r="E52" s="75">
        <v>5.63</v>
      </c>
      <c r="F52" s="76">
        <v>5.63</v>
      </c>
      <c r="G52" s="76">
        <v>5.63</v>
      </c>
      <c r="H52" s="59" t="s">
        <v>65</v>
      </c>
      <c r="I52" s="59"/>
    </row>
    <row r="53" spans="1:9">
      <c r="A53" s="131" t="s">
        <v>47</v>
      </c>
      <c r="B53" s="131"/>
      <c r="C53" s="77">
        <v>42.21</v>
      </c>
      <c r="D53" s="77">
        <v>42.21</v>
      </c>
      <c r="E53" s="77">
        <v>42.21</v>
      </c>
      <c r="F53" s="78">
        <v>42.21</v>
      </c>
      <c r="G53" s="78">
        <v>42.16</v>
      </c>
      <c r="H53" s="68" t="s">
        <v>66</v>
      </c>
      <c r="I53" s="59"/>
    </row>
    <row r="54" spans="1:9" ht="14.25" thickBot="1">
      <c r="A54" s="132" t="s">
        <v>48</v>
      </c>
      <c r="B54" s="133"/>
      <c r="C54" s="71">
        <v>288.89999999999998</v>
      </c>
      <c r="D54" s="71">
        <v>290.89</v>
      </c>
      <c r="E54" s="44">
        <v>304.55</v>
      </c>
      <c r="F54" s="72">
        <v>305.49</v>
      </c>
      <c r="G54" s="79">
        <v>306.23</v>
      </c>
      <c r="H54" s="68" t="s">
        <v>67</v>
      </c>
      <c r="I54" s="59"/>
    </row>
    <row r="55" spans="1:9" ht="14.25" thickBot="1">
      <c r="A55" s="97" t="s">
        <v>38</v>
      </c>
      <c r="B55" s="98"/>
      <c r="C55" s="45">
        <f>C47/C51*100</f>
        <v>1.48</v>
      </c>
      <c r="D55" s="45">
        <f>D47/D51*100</f>
        <v>1.9200000000000002</v>
      </c>
      <c r="E55" s="46">
        <f>E47/E51*100</f>
        <v>2.2999999999999998</v>
      </c>
      <c r="F55" s="45">
        <f>F47/F51*100</f>
        <v>1.91</v>
      </c>
      <c r="G55" s="47">
        <f>G47/G51*100</f>
        <v>1.3276086096830686</v>
      </c>
      <c r="H55" s="99"/>
      <c r="I55" s="96"/>
    </row>
    <row r="56" spans="1:9">
      <c r="A56" s="100" t="s">
        <v>24</v>
      </c>
      <c r="B56" s="100"/>
      <c r="C56" s="43">
        <v>0.7</v>
      </c>
      <c r="D56" s="43">
        <v>0.81</v>
      </c>
      <c r="E56" s="44">
        <v>0.67</v>
      </c>
      <c r="F56" s="43">
        <v>0.66</v>
      </c>
      <c r="G56" s="43">
        <v>0.99</v>
      </c>
    </row>
    <row r="57" spans="1:9">
      <c r="C57" s="35"/>
      <c r="D57" s="35"/>
      <c r="E57" s="36"/>
      <c r="F57" s="35"/>
      <c r="G57" s="35"/>
    </row>
    <row r="58" spans="1:9">
      <c r="C58" s="60">
        <v>1.48</v>
      </c>
      <c r="D58" s="60">
        <v>1.92</v>
      </c>
      <c r="E58" s="60">
        <v>2.2999999999999998</v>
      </c>
      <c r="F58" s="60">
        <v>1.91</v>
      </c>
      <c r="G58" s="60">
        <v>1.33</v>
      </c>
    </row>
  </sheetData>
  <mergeCells count="17">
    <mergeCell ref="H51:I51"/>
    <mergeCell ref="A55:B55"/>
    <mergeCell ref="H55:I55"/>
    <mergeCell ref="A56:B56"/>
    <mergeCell ref="A54:B54"/>
    <mergeCell ref="A2:A3"/>
    <mergeCell ref="B2:C3"/>
    <mergeCell ref="D2:H3"/>
    <mergeCell ref="H46:I46"/>
    <mergeCell ref="A47:B47"/>
    <mergeCell ref="H47:I47"/>
    <mergeCell ref="A48:B48"/>
    <mergeCell ref="A49:B49"/>
    <mergeCell ref="A50:B50"/>
    <mergeCell ref="A52:B52"/>
    <mergeCell ref="A53:B53"/>
    <mergeCell ref="A51:B51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C1:V44"/>
  <sheetViews>
    <sheetView showGridLines="0" showRowColHeaders="0" tabSelected="1" view="pageBreakPreview" zoomScale="70" zoomScaleNormal="100" zoomScaleSheetLayoutView="70" workbookViewId="0">
      <selection activeCell="V63" sqref="V63"/>
    </sheetView>
  </sheetViews>
  <sheetFormatPr defaultRowHeight="13.5"/>
  <cols>
    <col min="1" max="23" width="12.5" style="10" customWidth="1"/>
    <col min="24" max="24" width="7" style="10" customWidth="1"/>
    <col min="25" max="25" width="12.5" style="10" customWidth="1"/>
    <col min="26" max="16384" width="9" style="10"/>
  </cols>
  <sheetData>
    <row r="1" spans="3:8" ht="13.5" customHeight="1">
      <c r="C1" s="135" t="s">
        <v>22</v>
      </c>
      <c r="D1" s="135"/>
      <c r="F1" s="136" t="s">
        <v>23</v>
      </c>
      <c r="G1" s="138" t="s">
        <v>146</v>
      </c>
      <c r="H1" s="138"/>
    </row>
    <row r="2" spans="3:8" ht="13.5" customHeight="1" thickBot="1">
      <c r="C2" s="135"/>
      <c r="D2" s="135"/>
      <c r="E2" s="54"/>
      <c r="F2" s="137"/>
      <c r="G2" s="139"/>
      <c r="H2" s="139"/>
    </row>
    <row r="3" spans="3:8" ht="14.25" thickTop="1">
      <c r="C3" s="52"/>
      <c r="D3" s="52"/>
      <c r="E3" s="53"/>
      <c r="F3" s="52"/>
      <c r="G3" s="52"/>
      <c r="H3" s="52"/>
    </row>
    <row r="4" spans="3:8">
      <c r="C4" s="52"/>
      <c r="D4" s="52"/>
      <c r="E4" s="53"/>
      <c r="F4" s="52"/>
      <c r="G4" s="52"/>
      <c r="H4" s="52"/>
    </row>
    <row r="25" spans="18:22">
      <c r="R25" s="37"/>
      <c r="S25" s="37"/>
      <c r="T25" s="37"/>
      <c r="U25" s="37"/>
      <c r="V25" s="37"/>
    </row>
    <row r="26" spans="18:22">
      <c r="R26" s="37"/>
      <c r="S26" s="37"/>
      <c r="T26" s="37"/>
      <c r="U26" s="37"/>
      <c r="V26" s="37"/>
    </row>
    <row r="27" spans="18:22">
      <c r="R27" s="37"/>
      <c r="S27" s="37"/>
      <c r="T27" s="37"/>
      <c r="U27" s="37"/>
      <c r="V27" s="37"/>
    </row>
    <row r="28" spans="18:22">
      <c r="R28" s="37"/>
      <c r="S28" s="37"/>
      <c r="T28" s="37"/>
      <c r="U28" s="37"/>
      <c r="V28" s="37"/>
    </row>
    <row r="29" spans="18:22">
      <c r="R29" s="37"/>
      <c r="S29" s="37"/>
      <c r="T29" s="37"/>
      <c r="U29" s="37"/>
      <c r="V29" s="37"/>
    </row>
    <row r="30" spans="18:22">
      <c r="R30" s="37"/>
      <c r="S30" s="37"/>
      <c r="T30" s="37"/>
      <c r="U30" s="37"/>
      <c r="V30" s="37"/>
    </row>
    <row r="31" spans="18:22">
      <c r="R31" s="37"/>
      <c r="S31" s="37"/>
      <c r="T31" s="37"/>
      <c r="U31" s="37"/>
      <c r="V31" s="37"/>
    </row>
    <row r="32" spans="18:22">
      <c r="R32" s="37"/>
      <c r="S32" s="37"/>
      <c r="T32" s="37"/>
      <c r="U32" s="37"/>
      <c r="V32" s="37"/>
    </row>
    <row r="33" spans="18:22">
      <c r="R33" s="37"/>
      <c r="S33" s="37"/>
      <c r="T33" s="37"/>
      <c r="U33" s="37"/>
      <c r="V33" s="37"/>
    </row>
    <row r="34" spans="18:22">
      <c r="R34" s="37"/>
      <c r="S34" s="37"/>
      <c r="T34" s="37"/>
      <c r="U34" s="37"/>
      <c r="V34" s="37"/>
    </row>
    <row r="35" spans="18:22">
      <c r="R35" s="37"/>
      <c r="S35" s="37"/>
      <c r="T35" s="37"/>
      <c r="U35" s="37"/>
      <c r="V35" s="37"/>
    </row>
    <row r="36" spans="18:22">
      <c r="R36" s="37"/>
      <c r="S36" s="37"/>
      <c r="T36" s="37"/>
      <c r="U36" s="37"/>
      <c r="V36" s="37"/>
    </row>
    <row r="37" spans="18:22">
      <c r="R37" s="37"/>
      <c r="S37" s="37"/>
      <c r="T37" s="37"/>
      <c r="U37" s="37"/>
      <c r="V37" s="37"/>
    </row>
    <row r="38" spans="18:22">
      <c r="R38" s="37"/>
      <c r="S38" s="37"/>
      <c r="T38" s="37"/>
      <c r="U38" s="37"/>
      <c r="V38" s="37"/>
    </row>
    <row r="39" spans="18:22">
      <c r="R39" s="37"/>
      <c r="S39" s="37"/>
      <c r="T39" s="37"/>
      <c r="U39" s="37"/>
      <c r="V39" s="37"/>
    </row>
    <row r="40" spans="18:22">
      <c r="R40" s="37"/>
      <c r="S40" s="37"/>
      <c r="T40" s="37"/>
      <c r="U40" s="37"/>
      <c r="V40" s="37"/>
    </row>
    <row r="41" spans="18:22">
      <c r="R41" s="37"/>
      <c r="S41" s="37"/>
      <c r="T41" s="37"/>
      <c r="U41" s="37"/>
      <c r="V41" s="37"/>
    </row>
    <row r="42" spans="18:22">
      <c r="R42" s="37"/>
      <c r="S42" s="37"/>
      <c r="T42" s="37"/>
      <c r="U42" s="37"/>
      <c r="V42" s="37"/>
    </row>
    <row r="43" spans="18:22">
      <c r="R43" s="37"/>
      <c r="S43" s="37"/>
      <c r="T43" s="37"/>
      <c r="U43" s="37"/>
      <c r="V43" s="37"/>
    </row>
    <row r="44" spans="18:22">
      <c r="R44" s="37"/>
      <c r="S44" s="37"/>
      <c r="T44" s="37"/>
      <c r="U44" s="37"/>
      <c r="V44" s="37"/>
    </row>
  </sheetData>
  <mergeCells count="3">
    <mergeCell ref="C1:D2"/>
    <mergeCell ref="F1:F2"/>
    <mergeCell ref="G1:H2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3"/>
  <sheetViews>
    <sheetView showGridLines="0" showRowColHeaders="0" view="pageBreakPreview" zoomScaleNormal="100" zoomScaleSheetLayoutView="100" workbookViewId="0">
      <selection activeCell="E46" sqref="E46"/>
    </sheetView>
  </sheetViews>
  <sheetFormatPr defaultRowHeight="13.5"/>
  <cols>
    <col min="1" max="2" width="9" style="1"/>
    <col min="3" max="4" width="9" style="1" customWidth="1"/>
    <col min="5" max="5" width="9" style="6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63"/>
      <c r="G1" s="63"/>
      <c r="I1" s="62"/>
      <c r="J1" s="62"/>
      <c r="K1" s="62"/>
      <c r="L1" s="62"/>
      <c r="M1" s="62"/>
    </row>
    <row r="2" spans="1:19" ht="15" customHeight="1">
      <c r="A2" s="108" t="s">
        <v>110</v>
      </c>
      <c r="B2" s="110" t="s">
        <v>1</v>
      </c>
      <c r="C2" s="111"/>
      <c r="D2" s="114" t="s">
        <v>5</v>
      </c>
      <c r="E2" s="115"/>
      <c r="F2" s="115"/>
      <c r="G2" s="115"/>
      <c r="H2" s="116"/>
      <c r="J2" s="64"/>
      <c r="K2" s="64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64"/>
      <c r="K3" s="64"/>
    </row>
    <row r="4" spans="1:19" ht="3.75" customHeight="1">
      <c r="B4" s="7"/>
      <c r="C4" s="6"/>
      <c r="D4" s="7"/>
      <c r="E4" s="8"/>
      <c r="F4" s="63"/>
      <c r="G4" s="63"/>
      <c r="H4" s="62"/>
      <c r="I4" s="62"/>
      <c r="J4" s="62"/>
      <c r="K4" s="62"/>
      <c r="L4" s="62"/>
    </row>
    <row r="5" spans="1:19" ht="3.75" customHeight="1">
      <c r="B5" s="5"/>
      <c r="C5" s="6"/>
      <c r="D5" s="5"/>
      <c r="E5" s="5"/>
      <c r="F5" s="63"/>
      <c r="G5" s="63"/>
      <c r="H5" s="62"/>
      <c r="I5" s="62"/>
      <c r="J5" s="62"/>
      <c r="K5" s="62"/>
      <c r="L5" s="62"/>
    </row>
    <row r="6" spans="1:19" ht="15" customHeight="1">
      <c r="B6" s="3"/>
      <c r="C6" s="4"/>
      <c r="D6" s="4"/>
      <c r="E6" s="9"/>
      <c r="F6" s="63"/>
      <c r="G6" s="63"/>
      <c r="H6" s="62"/>
      <c r="I6" s="62"/>
      <c r="J6" s="62"/>
      <c r="K6" s="62"/>
      <c r="L6" s="6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62"/>
      <c r="K7" s="62"/>
      <c r="L7" s="6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62"/>
      <c r="K8" s="62"/>
      <c r="L8" s="6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62"/>
      <c r="K9" s="62"/>
      <c r="L9" s="6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65" t="s">
        <v>14</v>
      </c>
      <c r="D46" s="65" t="s">
        <v>9</v>
      </c>
      <c r="E46" s="65" t="s">
        <v>10</v>
      </c>
      <c r="F46" s="65" t="s">
        <v>11</v>
      </c>
      <c r="G46" s="65" t="s">
        <v>15</v>
      </c>
      <c r="H46" s="96"/>
      <c r="I46" s="96"/>
    </row>
    <row r="47" spans="1:19">
      <c r="A47" s="120" t="s">
        <v>94</v>
      </c>
      <c r="B47" s="121"/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96" t="s">
        <v>97</v>
      </c>
      <c r="I47" s="96"/>
    </row>
    <row r="48" spans="1:19">
      <c r="A48" s="120" t="s">
        <v>95</v>
      </c>
      <c r="B48" s="121"/>
      <c r="C48" s="39">
        <f t="shared" ref="C48:F48" si="0">C49-C50</f>
        <v>746123</v>
      </c>
      <c r="D48" s="39">
        <f t="shared" si="0"/>
        <v>746269</v>
      </c>
      <c r="E48" s="39">
        <f t="shared" si="0"/>
        <v>742337</v>
      </c>
      <c r="F48" s="39">
        <f t="shared" si="0"/>
        <v>722161</v>
      </c>
      <c r="G48" s="39">
        <f>G49-G50</f>
        <v>716121</v>
      </c>
      <c r="H48" s="96"/>
      <c r="I48" s="96"/>
    </row>
    <row r="49" spans="1:9">
      <c r="A49" s="120" t="s">
        <v>7</v>
      </c>
      <c r="B49" s="121"/>
      <c r="C49" s="38">
        <v>746123</v>
      </c>
      <c r="D49" s="38">
        <v>746269</v>
      </c>
      <c r="E49" s="38">
        <v>742337</v>
      </c>
      <c r="F49" s="39">
        <v>722161</v>
      </c>
      <c r="G49" s="39">
        <v>716121</v>
      </c>
      <c r="H49" s="64" t="s">
        <v>98</v>
      </c>
      <c r="I49" s="64"/>
    </row>
    <row r="50" spans="1:9" ht="14.25" thickBot="1">
      <c r="A50" s="120" t="s">
        <v>96</v>
      </c>
      <c r="B50" s="120"/>
      <c r="C50" s="38">
        <v>0</v>
      </c>
      <c r="D50" s="38">
        <v>0</v>
      </c>
      <c r="E50" s="38">
        <v>0</v>
      </c>
      <c r="F50" s="39">
        <v>0</v>
      </c>
      <c r="G50" s="39">
        <v>0</v>
      </c>
      <c r="H50" s="70" t="s">
        <v>99</v>
      </c>
      <c r="I50" s="64"/>
    </row>
    <row r="51" spans="1:9" ht="14.25" thickBot="1">
      <c r="A51" s="97" t="s">
        <v>100</v>
      </c>
      <c r="B51" s="98"/>
      <c r="C51" s="40">
        <f>C47/C48*1000</f>
        <v>0</v>
      </c>
      <c r="D51" s="40">
        <f>D47/D48*1000</f>
        <v>0</v>
      </c>
      <c r="E51" s="41">
        <f>E47/E48*1000</f>
        <v>0</v>
      </c>
      <c r="F51" s="40">
        <f>F47/F48*1000</f>
        <v>0</v>
      </c>
      <c r="G51" s="42">
        <f>G47/G48*1000</f>
        <v>0</v>
      </c>
      <c r="H51" s="99"/>
      <c r="I51" s="96"/>
    </row>
    <row r="52" spans="1:9">
      <c r="A52" s="100" t="s">
        <v>24</v>
      </c>
      <c r="B52" s="100"/>
      <c r="C52" s="44">
        <v>6.79</v>
      </c>
      <c r="D52" s="44">
        <v>6.33</v>
      </c>
      <c r="E52" s="44">
        <v>9.56</v>
      </c>
      <c r="F52" s="44">
        <v>2.8</v>
      </c>
      <c r="G52" s="44">
        <v>1.93</v>
      </c>
    </row>
    <row r="53" spans="1:9">
      <c r="C53" s="35"/>
      <c r="D53" s="35"/>
      <c r="E53" s="36"/>
      <c r="F53" s="35"/>
      <c r="G53" s="35"/>
    </row>
  </sheetData>
  <mergeCells count="13">
    <mergeCell ref="A2:A3"/>
    <mergeCell ref="B2:C3"/>
    <mergeCell ref="D2:H3"/>
    <mergeCell ref="H46:I46"/>
    <mergeCell ref="A47:B47"/>
    <mergeCell ref="H47:I47"/>
    <mergeCell ref="A52:B52"/>
    <mergeCell ref="A49:B49"/>
    <mergeCell ref="A50:B50"/>
    <mergeCell ref="A48:B48"/>
    <mergeCell ref="H48:I48"/>
    <mergeCell ref="A51:B51"/>
    <mergeCell ref="H51:I51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8"/>
  <sheetViews>
    <sheetView showGridLines="0" showRowColHeaders="0" view="pageBreakPreview" zoomScaleNormal="100" zoomScaleSheetLayoutView="100" workbookViewId="0">
      <selection activeCell="G85" sqref="G85"/>
    </sheetView>
  </sheetViews>
  <sheetFormatPr defaultRowHeight="13.5"/>
  <cols>
    <col min="1" max="2" width="9" style="1"/>
    <col min="3" max="4" width="9" style="1" customWidth="1"/>
    <col min="5" max="5" width="9" style="62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63"/>
      <c r="G1" s="63"/>
      <c r="I1" s="62"/>
      <c r="J1" s="62"/>
      <c r="K1" s="62"/>
      <c r="L1" s="62"/>
      <c r="M1" s="62"/>
    </row>
    <row r="2" spans="1:19" ht="15" customHeight="1">
      <c r="A2" s="108" t="s">
        <v>144</v>
      </c>
      <c r="B2" s="110" t="s">
        <v>2</v>
      </c>
      <c r="C2" s="111"/>
      <c r="D2" s="114" t="s">
        <v>145</v>
      </c>
      <c r="E2" s="115"/>
      <c r="F2" s="115"/>
      <c r="G2" s="115"/>
      <c r="H2" s="116"/>
      <c r="J2" s="64"/>
      <c r="K2" s="64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64"/>
      <c r="K3" s="64"/>
    </row>
    <row r="4" spans="1:19" ht="3.75" customHeight="1">
      <c r="B4" s="7"/>
      <c r="C4" s="6"/>
      <c r="D4" s="7"/>
      <c r="E4" s="8"/>
      <c r="F4" s="63"/>
      <c r="G4" s="63"/>
      <c r="H4" s="62"/>
      <c r="I4" s="62"/>
      <c r="J4" s="62"/>
      <c r="K4" s="62"/>
      <c r="L4" s="62"/>
    </row>
    <row r="5" spans="1:19" ht="3.75" customHeight="1">
      <c r="B5" s="5"/>
      <c r="C5" s="6"/>
      <c r="D5" s="5"/>
      <c r="E5" s="5"/>
      <c r="F5" s="63"/>
      <c r="G5" s="63"/>
      <c r="H5" s="62"/>
      <c r="I5" s="62"/>
      <c r="J5" s="62"/>
      <c r="K5" s="62"/>
      <c r="L5" s="62"/>
    </row>
    <row r="6" spans="1:19" ht="15" customHeight="1">
      <c r="B6" s="3"/>
      <c r="C6" s="4"/>
      <c r="D6" s="4"/>
      <c r="E6" s="9"/>
      <c r="F6" s="63"/>
      <c r="G6" s="63"/>
      <c r="H6" s="62"/>
      <c r="I6" s="62"/>
      <c r="J6" s="62"/>
      <c r="K6" s="62"/>
      <c r="L6" s="6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62"/>
      <c r="K7" s="62"/>
      <c r="L7" s="6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62"/>
      <c r="K8" s="62"/>
      <c r="L8" s="6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62"/>
      <c r="K9" s="62"/>
      <c r="L9" s="6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65" t="s">
        <v>14</v>
      </c>
      <c r="D46" s="65" t="s">
        <v>9</v>
      </c>
      <c r="E46" s="65" t="s">
        <v>10</v>
      </c>
      <c r="F46" s="65" t="s">
        <v>11</v>
      </c>
      <c r="G46" s="65" t="s">
        <v>15</v>
      </c>
      <c r="H46" s="96"/>
      <c r="I46" s="96"/>
    </row>
    <row r="47" spans="1:19">
      <c r="A47" s="120" t="s">
        <v>58</v>
      </c>
      <c r="B47" s="121"/>
      <c r="C47" s="39">
        <v>1094847</v>
      </c>
      <c r="D47" s="39">
        <v>1097662</v>
      </c>
      <c r="E47" s="39">
        <v>933322</v>
      </c>
      <c r="F47" s="39">
        <v>809597</v>
      </c>
      <c r="G47" s="39">
        <v>733949</v>
      </c>
      <c r="H47" s="96" t="s">
        <v>116</v>
      </c>
      <c r="I47" s="96"/>
    </row>
    <row r="48" spans="1:19">
      <c r="A48" s="107" t="s">
        <v>111</v>
      </c>
      <c r="B48" s="107"/>
      <c r="C48" s="50">
        <v>773443</v>
      </c>
      <c r="D48" s="50">
        <v>730674</v>
      </c>
      <c r="E48" s="50">
        <v>615477</v>
      </c>
      <c r="F48" s="51">
        <v>557857</v>
      </c>
      <c r="G48" s="51">
        <v>487819</v>
      </c>
      <c r="H48" s="96" t="s">
        <v>117</v>
      </c>
      <c r="I48" s="96"/>
    </row>
    <row r="49" spans="1:9">
      <c r="A49" s="124" t="s">
        <v>112</v>
      </c>
      <c r="B49" s="124"/>
      <c r="C49" s="90">
        <v>303768</v>
      </c>
      <c r="D49" s="90">
        <v>341544</v>
      </c>
      <c r="E49" s="90">
        <v>288888</v>
      </c>
      <c r="F49" s="91">
        <v>269761</v>
      </c>
      <c r="G49" s="91">
        <v>272212</v>
      </c>
      <c r="H49" s="96" t="s">
        <v>118</v>
      </c>
      <c r="I49" s="96"/>
    </row>
    <row r="50" spans="1:9">
      <c r="A50" s="124" t="s">
        <v>113</v>
      </c>
      <c r="B50" s="124"/>
      <c r="C50" s="93"/>
      <c r="D50" s="93"/>
      <c r="E50" s="93"/>
      <c r="F50" s="91">
        <v>-45104</v>
      </c>
      <c r="G50" s="91">
        <v>-45040</v>
      </c>
      <c r="H50" s="96" t="s">
        <v>119</v>
      </c>
      <c r="I50" s="96"/>
    </row>
    <row r="51" spans="1:9">
      <c r="A51" s="124" t="s">
        <v>114</v>
      </c>
      <c r="B51" s="124"/>
      <c r="C51" s="90">
        <v>5897</v>
      </c>
      <c r="D51" s="90">
        <v>7426</v>
      </c>
      <c r="E51" s="90">
        <v>8125</v>
      </c>
      <c r="F51" s="91">
        <v>7730</v>
      </c>
      <c r="G51" s="91">
        <v>7596</v>
      </c>
      <c r="H51" s="96" t="s">
        <v>120</v>
      </c>
      <c r="I51" s="96"/>
    </row>
    <row r="52" spans="1:9">
      <c r="A52" s="124" t="s">
        <v>115</v>
      </c>
      <c r="B52" s="125"/>
      <c r="C52" s="90">
        <v>0</v>
      </c>
      <c r="D52" s="90">
        <v>0</v>
      </c>
      <c r="E52" s="90">
        <v>0</v>
      </c>
      <c r="F52" s="91">
        <v>0</v>
      </c>
      <c r="G52" s="91">
        <v>0</v>
      </c>
      <c r="H52" s="96" t="s">
        <v>121</v>
      </c>
      <c r="I52" s="96"/>
    </row>
    <row r="53" spans="1:9">
      <c r="A53" s="122" t="s">
        <v>143</v>
      </c>
      <c r="B53" s="123"/>
      <c r="C53" s="49">
        <f t="shared" ref="C53:F53" si="0">C47-SUM(C48:C52)</f>
        <v>11739</v>
      </c>
      <c r="D53" s="49">
        <f t="shared" si="0"/>
        <v>18018</v>
      </c>
      <c r="E53" s="49">
        <f t="shared" si="0"/>
        <v>20832</v>
      </c>
      <c r="F53" s="49">
        <f t="shared" si="0"/>
        <v>19353</v>
      </c>
      <c r="G53" s="49">
        <f>G47-SUM(G48:G52)</f>
        <v>11362</v>
      </c>
      <c r="H53" s="70"/>
      <c r="I53" s="70"/>
    </row>
    <row r="54" spans="1:9">
      <c r="A54" s="105" t="s">
        <v>59</v>
      </c>
      <c r="B54" s="106"/>
      <c r="C54" s="38">
        <f t="shared" ref="C54:F54" si="1">SUM(C55:C64)</f>
        <v>127236</v>
      </c>
      <c r="D54" s="38">
        <f t="shared" si="1"/>
        <v>189379</v>
      </c>
      <c r="E54" s="38">
        <f t="shared" si="1"/>
        <v>134208</v>
      </c>
      <c r="F54" s="38">
        <f t="shared" si="1"/>
        <v>620902</v>
      </c>
      <c r="G54" s="38">
        <f>SUM(G55:G64)</f>
        <v>604423</v>
      </c>
      <c r="H54" s="96" t="s">
        <v>132</v>
      </c>
      <c r="I54" s="96"/>
    </row>
    <row r="55" spans="1:9">
      <c r="A55" s="101" t="s">
        <v>122</v>
      </c>
      <c r="B55" s="102"/>
      <c r="C55" s="92"/>
      <c r="D55" s="92"/>
      <c r="E55" s="92"/>
      <c r="F55" s="50">
        <v>459964</v>
      </c>
      <c r="G55" s="50">
        <v>457969</v>
      </c>
      <c r="H55" s="96" t="s">
        <v>133</v>
      </c>
      <c r="I55" s="96"/>
    </row>
    <row r="56" spans="1:9">
      <c r="A56" s="127" t="s">
        <v>123</v>
      </c>
      <c r="B56" s="128"/>
      <c r="C56" s="93"/>
      <c r="D56" s="93"/>
      <c r="E56" s="93"/>
      <c r="F56" s="90">
        <v>0</v>
      </c>
      <c r="G56" s="90">
        <v>0</v>
      </c>
      <c r="H56" s="96" t="s">
        <v>134</v>
      </c>
      <c r="I56" s="96"/>
    </row>
    <row r="57" spans="1:9">
      <c r="A57" s="127" t="s">
        <v>124</v>
      </c>
      <c r="B57" s="128"/>
      <c r="C57" s="93"/>
      <c r="D57" s="93"/>
      <c r="E57" s="93"/>
      <c r="F57" s="90">
        <v>0</v>
      </c>
      <c r="G57" s="90">
        <v>0</v>
      </c>
      <c r="H57" s="96" t="s">
        <v>135</v>
      </c>
      <c r="I57" s="96"/>
    </row>
    <row r="58" spans="1:9">
      <c r="A58" s="127" t="s">
        <v>125</v>
      </c>
      <c r="B58" s="128"/>
      <c r="C58" s="93"/>
      <c r="D58" s="93"/>
      <c r="E58" s="93"/>
      <c r="F58" s="90">
        <v>0</v>
      </c>
      <c r="G58" s="90">
        <v>0</v>
      </c>
      <c r="H58" s="96" t="s">
        <v>136</v>
      </c>
      <c r="I58" s="96"/>
    </row>
    <row r="59" spans="1:9">
      <c r="A59" s="127" t="s">
        <v>126</v>
      </c>
      <c r="B59" s="128"/>
      <c r="C59" s="93"/>
      <c r="D59" s="93"/>
      <c r="E59" s="93"/>
      <c r="F59" s="90">
        <v>7926</v>
      </c>
      <c r="G59" s="90">
        <v>8033</v>
      </c>
      <c r="H59" s="96" t="s">
        <v>137</v>
      </c>
      <c r="I59" s="96"/>
    </row>
    <row r="60" spans="1:9">
      <c r="A60" s="127" t="s">
        <v>127</v>
      </c>
      <c r="B60" s="128"/>
      <c r="C60" s="93"/>
      <c r="D60" s="93"/>
      <c r="E60" s="93"/>
      <c r="F60" s="90">
        <v>0</v>
      </c>
      <c r="G60" s="90">
        <v>0</v>
      </c>
      <c r="H60" s="96" t="s">
        <v>138</v>
      </c>
      <c r="I60" s="96"/>
    </row>
    <row r="61" spans="1:9">
      <c r="A61" s="127" t="s">
        <v>128</v>
      </c>
      <c r="B61" s="128"/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6" t="s">
        <v>139</v>
      </c>
      <c r="I61" s="96"/>
    </row>
    <row r="62" spans="1:9">
      <c r="A62" s="127" t="s">
        <v>129</v>
      </c>
      <c r="B62" s="128"/>
      <c r="C62" s="90">
        <v>126832</v>
      </c>
      <c r="D62" s="90">
        <v>188978</v>
      </c>
      <c r="E62" s="90">
        <v>133837</v>
      </c>
      <c r="F62" s="90">
        <v>151773</v>
      </c>
      <c r="G62" s="90">
        <v>128886</v>
      </c>
      <c r="H62" s="96" t="s">
        <v>140</v>
      </c>
      <c r="I62" s="96"/>
    </row>
    <row r="63" spans="1:9">
      <c r="A63" s="126" t="s">
        <v>130</v>
      </c>
      <c r="B63" s="126"/>
      <c r="C63" s="93"/>
      <c r="D63" s="93"/>
      <c r="E63" s="93"/>
      <c r="F63" s="86">
        <v>0</v>
      </c>
      <c r="G63" s="86">
        <v>6248</v>
      </c>
      <c r="H63" s="96" t="s">
        <v>141</v>
      </c>
      <c r="I63" s="96"/>
    </row>
    <row r="64" spans="1:9" ht="14.25" thickBot="1">
      <c r="A64" s="94" t="s">
        <v>131</v>
      </c>
      <c r="B64" s="95"/>
      <c r="C64" s="48">
        <v>404</v>
      </c>
      <c r="D64" s="48">
        <v>401</v>
      </c>
      <c r="E64" s="48">
        <v>371</v>
      </c>
      <c r="F64" s="49">
        <v>1239</v>
      </c>
      <c r="G64" s="49">
        <v>3287</v>
      </c>
      <c r="H64" s="96" t="s">
        <v>142</v>
      </c>
      <c r="I64" s="96"/>
    </row>
    <row r="65" spans="1:9" ht="14.25" thickBot="1">
      <c r="A65" s="97" t="s">
        <v>0</v>
      </c>
      <c r="B65" s="98"/>
      <c r="C65" s="45">
        <f>C47/C54*100</f>
        <v>860.4852400264075</v>
      </c>
      <c r="D65" s="45">
        <f>D47/D54*100</f>
        <v>579.61125573585241</v>
      </c>
      <c r="E65" s="45">
        <f>E47/E54*100</f>
        <v>695.4294825941821</v>
      </c>
      <c r="F65" s="45">
        <f>F47/F54*100</f>
        <v>130.39046419563795</v>
      </c>
      <c r="G65" s="47">
        <f>G47/G54*100</f>
        <v>121.4296941049563</v>
      </c>
      <c r="H65" s="99"/>
      <c r="I65" s="96"/>
    </row>
    <row r="66" spans="1:9">
      <c r="A66" s="100" t="s">
        <v>24</v>
      </c>
      <c r="B66" s="100"/>
      <c r="C66" s="43">
        <v>403.15</v>
      </c>
      <c r="D66" s="43">
        <v>391.4</v>
      </c>
      <c r="E66" s="44">
        <v>400.38</v>
      </c>
      <c r="F66" s="43">
        <v>393.27</v>
      </c>
      <c r="G66" s="43">
        <v>386.97</v>
      </c>
    </row>
    <row r="67" spans="1:9">
      <c r="C67" s="35"/>
      <c r="D67" s="35"/>
      <c r="E67" s="36"/>
      <c r="F67" s="35"/>
      <c r="G67" s="35"/>
    </row>
    <row r="68" spans="1:9">
      <c r="C68" s="1">
        <v>860.49</v>
      </c>
      <c r="D68" s="1">
        <v>579.61</v>
      </c>
      <c r="E68" s="70">
        <v>695.43</v>
      </c>
      <c r="F68" s="1">
        <v>130.38999999999999</v>
      </c>
      <c r="G68" s="1">
        <v>121.43</v>
      </c>
    </row>
  </sheetData>
  <mergeCells count="42">
    <mergeCell ref="A2:A3"/>
    <mergeCell ref="B2:C3"/>
    <mergeCell ref="D2:H3"/>
    <mergeCell ref="H46:I46"/>
    <mergeCell ref="A47:B47"/>
    <mergeCell ref="H47:I47"/>
    <mergeCell ref="A66:B66"/>
    <mergeCell ref="A54:B54"/>
    <mergeCell ref="A63:B63"/>
    <mergeCell ref="H63:I63"/>
    <mergeCell ref="A64:B64"/>
    <mergeCell ref="A65:B65"/>
    <mergeCell ref="H65:I65"/>
    <mergeCell ref="A58:B58"/>
    <mergeCell ref="A59:B59"/>
    <mergeCell ref="A60:B60"/>
    <mergeCell ref="A55:B55"/>
    <mergeCell ref="A56:B56"/>
    <mergeCell ref="A57:B57"/>
    <mergeCell ref="A61:B61"/>
    <mergeCell ref="A62:B62"/>
    <mergeCell ref="H64:I64"/>
    <mergeCell ref="A48:B48"/>
    <mergeCell ref="A49:B49"/>
    <mergeCell ref="A50:B50"/>
    <mergeCell ref="A51:B51"/>
    <mergeCell ref="A52:B52"/>
    <mergeCell ref="H48:I48"/>
    <mergeCell ref="H49:I49"/>
    <mergeCell ref="H50:I50"/>
    <mergeCell ref="H51:I51"/>
    <mergeCell ref="H52:I52"/>
    <mergeCell ref="A53:B53"/>
    <mergeCell ref="H59:I59"/>
    <mergeCell ref="H60:I60"/>
    <mergeCell ref="H61:I61"/>
    <mergeCell ref="H62:I62"/>
    <mergeCell ref="H54:I54"/>
    <mergeCell ref="H55:I55"/>
    <mergeCell ref="H56:I56"/>
    <mergeCell ref="H57:I57"/>
    <mergeCell ref="H58:I58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showGridLines="0" showRowColHeaders="0" view="pageBreakPreview" zoomScaleNormal="100" zoomScaleSheetLayoutView="100" workbookViewId="0">
      <selection activeCell="J58" sqref="J58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7" width="9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108" t="s">
        <v>18</v>
      </c>
      <c r="B2" s="110" t="s">
        <v>25</v>
      </c>
      <c r="C2" s="129"/>
      <c r="D2" s="111"/>
      <c r="E2" s="114" t="s">
        <v>26</v>
      </c>
      <c r="F2" s="115"/>
      <c r="G2" s="115"/>
      <c r="H2" s="116"/>
      <c r="J2" s="12"/>
      <c r="K2" s="12"/>
    </row>
    <row r="3" spans="1:19" ht="15" customHeight="1" thickBot="1">
      <c r="A3" s="109"/>
      <c r="B3" s="112"/>
      <c r="C3" s="130"/>
      <c r="D3" s="113"/>
      <c r="E3" s="117"/>
      <c r="F3" s="118"/>
      <c r="G3" s="118"/>
      <c r="H3" s="11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58" t="s">
        <v>14</v>
      </c>
      <c r="D46" s="58" t="s">
        <v>9</v>
      </c>
      <c r="E46" s="58" t="s">
        <v>10</v>
      </c>
      <c r="F46" s="58" t="s">
        <v>11</v>
      </c>
      <c r="G46" s="58" t="s">
        <v>15</v>
      </c>
      <c r="H46" s="96"/>
      <c r="I46" s="96"/>
    </row>
    <row r="47" spans="1:19">
      <c r="A47" s="120" t="s">
        <v>93</v>
      </c>
      <c r="B47" s="121"/>
      <c r="C47" s="48">
        <v>7227836</v>
      </c>
      <c r="D47" s="48">
        <v>6983104</v>
      </c>
      <c r="E47" s="48">
        <v>6607718</v>
      </c>
      <c r="F47" s="49">
        <v>6325590</v>
      </c>
      <c r="G47" s="49">
        <v>6000326</v>
      </c>
      <c r="H47" s="96" t="s">
        <v>19</v>
      </c>
      <c r="I47" s="96"/>
    </row>
    <row r="48" spans="1:19" ht="14.25" thickBot="1">
      <c r="A48" s="121" t="s">
        <v>27</v>
      </c>
      <c r="B48" s="106"/>
      <c r="C48" s="38">
        <v>742030</v>
      </c>
      <c r="D48" s="38">
        <v>742209</v>
      </c>
      <c r="E48" s="38">
        <v>738488</v>
      </c>
      <c r="F48" s="39">
        <v>718687</v>
      </c>
      <c r="G48" s="39">
        <v>712605</v>
      </c>
      <c r="H48" s="12" t="s">
        <v>92</v>
      </c>
      <c r="I48" s="12"/>
    </row>
    <row r="49" spans="1:9" ht="14.25" thickBot="1">
      <c r="A49" s="97" t="s">
        <v>54</v>
      </c>
      <c r="B49" s="98"/>
      <c r="C49" s="45">
        <f>C47/C48*100</f>
        <v>974.06250421141999</v>
      </c>
      <c r="D49" s="45">
        <f t="shared" ref="D49:G49" si="0">D47/D48*100</f>
        <v>940.85412599416077</v>
      </c>
      <c r="E49" s="45">
        <f t="shared" si="0"/>
        <v>894.76308348950829</v>
      </c>
      <c r="F49" s="45">
        <f t="shared" si="0"/>
        <v>880.15923482684389</v>
      </c>
      <c r="G49" s="47">
        <f t="shared" si="0"/>
        <v>842.02692936479536</v>
      </c>
      <c r="H49" s="99"/>
      <c r="I49" s="96"/>
    </row>
    <row r="50" spans="1:9">
      <c r="A50" s="100" t="s">
        <v>24</v>
      </c>
      <c r="B50" s="100"/>
      <c r="C50" s="43">
        <v>403.15</v>
      </c>
      <c r="D50" s="43">
        <v>391.4</v>
      </c>
      <c r="E50" s="44">
        <v>400.38</v>
      </c>
      <c r="F50" s="43">
        <v>393.27</v>
      </c>
      <c r="G50" s="43">
        <v>386.97</v>
      </c>
    </row>
    <row r="51" spans="1:9">
      <c r="C51" s="35"/>
      <c r="D51" s="35"/>
      <c r="E51" s="36"/>
      <c r="F51" s="35"/>
      <c r="G51" s="35"/>
    </row>
    <row r="52" spans="1:9">
      <c r="C52" s="1">
        <v>974.06</v>
      </c>
      <c r="D52" s="1">
        <v>940.85</v>
      </c>
      <c r="E52" s="70">
        <v>894.76</v>
      </c>
      <c r="F52" s="1">
        <v>880.16</v>
      </c>
      <c r="G52" s="1">
        <v>842.03</v>
      </c>
    </row>
  </sheetData>
  <mergeCells count="10">
    <mergeCell ref="A49:B49"/>
    <mergeCell ref="H49:I49"/>
    <mergeCell ref="A50:B50"/>
    <mergeCell ref="B2:D3"/>
    <mergeCell ref="E2:H3"/>
    <mergeCell ref="A48:B48"/>
    <mergeCell ref="A2:A3"/>
    <mergeCell ref="H46:I46"/>
    <mergeCell ref="A47:B47"/>
    <mergeCell ref="H47:I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4"/>
  <sheetViews>
    <sheetView showGridLines="0" showRowColHeaders="0" view="pageBreakPreview" zoomScaleNormal="100" zoomScaleSheetLayoutView="100" workbookViewId="0">
      <selection activeCell="L45" sqref="L45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7" width="9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108" t="s">
        <v>17</v>
      </c>
      <c r="B2" s="110" t="s">
        <v>28</v>
      </c>
      <c r="C2" s="111"/>
      <c r="D2" s="114" t="s">
        <v>41</v>
      </c>
      <c r="E2" s="115"/>
      <c r="F2" s="115"/>
      <c r="G2" s="115"/>
      <c r="H2" s="116"/>
      <c r="J2" s="12"/>
      <c r="K2" s="12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14</v>
      </c>
      <c r="D46" s="30" t="s">
        <v>9</v>
      </c>
      <c r="E46" s="30" t="s">
        <v>10</v>
      </c>
      <c r="F46" s="30" t="s">
        <v>11</v>
      </c>
      <c r="G46" s="30" t="s">
        <v>15</v>
      </c>
      <c r="H46" s="96"/>
      <c r="I46" s="96"/>
    </row>
    <row r="47" spans="1:19">
      <c r="A47" s="120" t="s">
        <v>29</v>
      </c>
      <c r="B47" s="121"/>
      <c r="C47" s="67">
        <f t="shared" ref="C47:D47" si="0">C48/C49*1000</f>
        <v>252.56124873213932</v>
      </c>
      <c r="D47" s="67">
        <f t="shared" si="0"/>
        <v>252.44688883900329</v>
      </c>
      <c r="E47" s="67">
        <f>E48/E49*1000</f>
        <v>252.78824661032323</v>
      </c>
      <c r="F47" s="67">
        <f t="shared" ref="F47:G47" si="1">F48/F49*1000</f>
        <v>253.27372876278815</v>
      </c>
      <c r="G47" s="67">
        <f t="shared" si="1"/>
        <v>253.10338948736799</v>
      </c>
      <c r="H47" s="96" t="s">
        <v>52</v>
      </c>
      <c r="I47" s="96"/>
    </row>
    <row r="48" spans="1:19">
      <c r="A48" s="107" t="s">
        <v>27</v>
      </c>
      <c r="B48" s="107"/>
      <c r="C48" s="50">
        <v>742030</v>
      </c>
      <c r="D48" s="50">
        <v>742209</v>
      </c>
      <c r="E48" s="50">
        <v>738488</v>
      </c>
      <c r="F48" s="51">
        <v>718687</v>
      </c>
      <c r="G48" s="51">
        <v>712605</v>
      </c>
      <c r="H48" s="96" t="s">
        <v>80</v>
      </c>
      <c r="I48" s="96"/>
    </row>
    <row r="49" spans="1:9">
      <c r="A49" s="94" t="s">
        <v>53</v>
      </c>
      <c r="B49" s="95"/>
      <c r="C49" s="83">
        <v>2938020</v>
      </c>
      <c r="D49" s="83">
        <v>2940060</v>
      </c>
      <c r="E49" s="83">
        <f>2921.37*1000</f>
        <v>2921370</v>
      </c>
      <c r="F49" s="84">
        <v>2837590</v>
      </c>
      <c r="G49" s="84">
        <f>2815.47*1000</f>
        <v>2815470</v>
      </c>
      <c r="H49" s="96" t="s">
        <v>77</v>
      </c>
      <c r="I49" s="96"/>
    </row>
    <row r="50" spans="1:9" ht="14.25" thickBot="1">
      <c r="A50" s="120" t="s">
        <v>30</v>
      </c>
      <c r="B50" s="121"/>
      <c r="C50" s="66">
        <v>293.26</v>
      </c>
      <c r="D50" s="66">
        <v>290.29000000000002</v>
      </c>
      <c r="E50" s="66">
        <v>291.72000000000003</v>
      </c>
      <c r="F50" s="67">
        <v>291.85000000000002</v>
      </c>
      <c r="G50" s="67">
        <v>287.45</v>
      </c>
      <c r="H50" s="96"/>
      <c r="I50" s="96"/>
    </row>
    <row r="51" spans="1:9" ht="14.25" thickBot="1">
      <c r="A51" s="97" t="s">
        <v>28</v>
      </c>
      <c r="B51" s="98"/>
      <c r="C51" s="45">
        <f>C47/C50*100</f>
        <v>86.121956193186705</v>
      </c>
      <c r="D51" s="45">
        <f>D47/D50*100</f>
        <v>86.96368763615807</v>
      </c>
      <c r="E51" s="46">
        <f>E47/E50*100+0.01</f>
        <v>86.664410602743459</v>
      </c>
      <c r="F51" s="45">
        <f>F47/F50*100</f>
        <v>86.782158219218147</v>
      </c>
      <c r="G51" s="47">
        <f>G47/G50*100</f>
        <v>88.051274826010783</v>
      </c>
      <c r="H51" s="99"/>
      <c r="I51" s="96"/>
    </row>
    <row r="52" spans="1:9">
      <c r="A52" s="100" t="s">
        <v>24</v>
      </c>
      <c r="B52" s="100"/>
      <c r="C52" s="43">
        <v>94.86</v>
      </c>
      <c r="D52" s="43">
        <v>95.91</v>
      </c>
      <c r="E52" s="44">
        <v>96.56</v>
      </c>
      <c r="F52" s="43">
        <v>100.47</v>
      </c>
      <c r="G52" s="43">
        <v>101.72</v>
      </c>
    </row>
    <row r="53" spans="1:9">
      <c r="C53" s="35"/>
      <c r="D53" s="35"/>
      <c r="E53" s="36"/>
      <c r="F53" s="35"/>
      <c r="G53" s="35"/>
    </row>
    <row r="54" spans="1:9">
      <c r="C54" s="1">
        <v>86.12</v>
      </c>
      <c r="D54" s="1">
        <v>86.96</v>
      </c>
      <c r="E54" s="68">
        <v>86.66</v>
      </c>
      <c r="F54" s="1">
        <v>86.78</v>
      </c>
      <c r="G54" s="1">
        <v>88.05</v>
      </c>
    </row>
  </sheetData>
  <mergeCells count="15">
    <mergeCell ref="A48:B48"/>
    <mergeCell ref="A49:B49"/>
    <mergeCell ref="H48:I48"/>
    <mergeCell ref="H49:I49"/>
    <mergeCell ref="A2:A3"/>
    <mergeCell ref="B2:C3"/>
    <mergeCell ref="D2:H3"/>
    <mergeCell ref="H46:I46"/>
    <mergeCell ref="A47:B47"/>
    <mergeCell ref="H47:I47"/>
    <mergeCell ref="A50:B50"/>
    <mergeCell ref="H50:I50"/>
    <mergeCell ref="A51:B51"/>
    <mergeCell ref="H51:I51"/>
    <mergeCell ref="A52:B52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8"/>
  <sheetViews>
    <sheetView showGridLines="0" showRowColHeaders="0" view="pageBreakPreview" zoomScaleNormal="100" zoomScaleSheetLayoutView="100" workbookViewId="0">
      <selection activeCell="L8" sqref="L8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7" width="9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108" t="s">
        <v>16</v>
      </c>
      <c r="B2" s="110" t="s">
        <v>30</v>
      </c>
      <c r="C2" s="111"/>
      <c r="D2" s="114" t="s">
        <v>42</v>
      </c>
      <c r="E2" s="115"/>
      <c r="F2" s="115"/>
      <c r="G2" s="115"/>
      <c r="H2" s="116"/>
      <c r="J2" s="12"/>
      <c r="K2" s="12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14</v>
      </c>
      <c r="D46" s="30" t="s">
        <v>9</v>
      </c>
      <c r="E46" s="30" t="s">
        <v>10</v>
      </c>
      <c r="F46" s="30" t="s">
        <v>11</v>
      </c>
      <c r="G46" s="30" t="s">
        <v>15</v>
      </c>
      <c r="H46" s="96"/>
      <c r="I46" s="96"/>
    </row>
    <row r="47" spans="1:19">
      <c r="A47" s="120" t="s">
        <v>109</v>
      </c>
      <c r="B47" s="121"/>
      <c r="C47" s="89">
        <f t="shared" ref="C47:F47" si="0">C48-C49-C53</f>
        <v>861959</v>
      </c>
      <c r="D47" s="89">
        <f t="shared" si="0"/>
        <v>853572</v>
      </c>
      <c r="E47" s="89">
        <f t="shared" si="0"/>
        <v>852560</v>
      </c>
      <c r="F47" s="89">
        <f t="shared" si="0"/>
        <v>903469</v>
      </c>
      <c r="G47" s="89">
        <f>G48-G49-G53</f>
        <v>809308</v>
      </c>
      <c r="H47" s="70"/>
      <c r="I47" s="70"/>
    </row>
    <row r="48" spans="1:19">
      <c r="A48" s="120" t="s">
        <v>57</v>
      </c>
      <c r="B48" s="121"/>
      <c r="C48" s="39">
        <v>861959</v>
      </c>
      <c r="D48" s="39">
        <v>853572</v>
      </c>
      <c r="E48" s="39">
        <v>852560</v>
      </c>
      <c r="F48" s="39">
        <v>903469</v>
      </c>
      <c r="G48" s="39">
        <v>885896</v>
      </c>
      <c r="H48" s="96" t="s">
        <v>108</v>
      </c>
      <c r="I48" s="96"/>
    </row>
    <row r="49" spans="1:9">
      <c r="A49" s="120" t="s">
        <v>101</v>
      </c>
      <c r="B49" s="121"/>
      <c r="C49" s="39">
        <f t="shared" ref="C49:F49" si="1">C50+C51+C52</f>
        <v>0</v>
      </c>
      <c r="D49" s="39">
        <f t="shared" si="1"/>
        <v>0</v>
      </c>
      <c r="E49" s="39">
        <f t="shared" si="1"/>
        <v>0</v>
      </c>
      <c r="F49" s="39">
        <f t="shared" si="1"/>
        <v>0</v>
      </c>
      <c r="G49" s="39">
        <f>G50+G51+G52</f>
        <v>528</v>
      </c>
      <c r="H49" s="12"/>
      <c r="I49" s="12"/>
    </row>
    <row r="50" spans="1:9">
      <c r="A50" s="107" t="s">
        <v>50</v>
      </c>
      <c r="B50" s="107"/>
      <c r="C50" s="50"/>
      <c r="D50" s="50"/>
      <c r="E50" s="50"/>
      <c r="F50" s="51"/>
      <c r="G50" s="51">
        <v>0</v>
      </c>
      <c r="H50" s="96" t="s">
        <v>106</v>
      </c>
      <c r="I50" s="96"/>
    </row>
    <row r="51" spans="1:9">
      <c r="A51" s="126" t="s">
        <v>102</v>
      </c>
      <c r="B51" s="126"/>
      <c r="C51" s="85"/>
      <c r="D51" s="85"/>
      <c r="E51" s="85"/>
      <c r="F51" s="86"/>
      <c r="G51" s="86">
        <v>0</v>
      </c>
      <c r="H51" s="96" t="s">
        <v>107</v>
      </c>
      <c r="I51" s="96"/>
    </row>
    <row r="52" spans="1:9">
      <c r="A52" s="94" t="s">
        <v>103</v>
      </c>
      <c r="B52" s="94"/>
      <c r="C52" s="48"/>
      <c r="D52" s="48"/>
      <c r="E52" s="48"/>
      <c r="F52" s="49"/>
      <c r="G52" s="49">
        <v>528</v>
      </c>
      <c r="H52" s="96" t="s">
        <v>105</v>
      </c>
      <c r="I52" s="96"/>
    </row>
    <row r="53" spans="1:9">
      <c r="A53" s="94" t="s">
        <v>81</v>
      </c>
      <c r="B53" s="95"/>
      <c r="C53" s="49"/>
      <c r="D53" s="49"/>
      <c r="E53" s="49"/>
      <c r="F53" s="49"/>
      <c r="G53" s="49">
        <v>76060</v>
      </c>
      <c r="H53" s="96" t="s">
        <v>104</v>
      </c>
      <c r="I53" s="96"/>
    </row>
    <row r="54" spans="1:9" ht="14.25" thickBot="1">
      <c r="A54" s="120" t="s">
        <v>31</v>
      </c>
      <c r="B54" s="121"/>
      <c r="C54" s="87">
        <v>293802</v>
      </c>
      <c r="D54" s="87">
        <v>294006</v>
      </c>
      <c r="E54" s="87">
        <v>292137</v>
      </c>
      <c r="F54" s="88">
        <v>283759</v>
      </c>
      <c r="G54" s="88">
        <v>281547</v>
      </c>
      <c r="H54" s="96" t="s">
        <v>77</v>
      </c>
      <c r="I54" s="96"/>
    </row>
    <row r="55" spans="1:9" ht="14.25" thickBot="1">
      <c r="A55" s="97" t="s">
        <v>30</v>
      </c>
      <c r="B55" s="98"/>
      <c r="C55" s="40">
        <f>C47/C54*100</f>
        <v>293.38091639947993</v>
      </c>
      <c r="D55" s="40">
        <f t="shared" ref="D55:G55" si="2">D47/D54*100</f>
        <v>290.32468725128058</v>
      </c>
      <c r="E55" s="40">
        <f t="shared" si="2"/>
        <v>291.83567983514587</v>
      </c>
      <c r="F55" s="40">
        <f t="shared" si="2"/>
        <v>318.39307299504156</v>
      </c>
      <c r="G55" s="42">
        <f t="shared" si="2"/>
        <v>287.45040792478699</v>
      </c>
      <c r="H55" s="99"/>
      <c r="I55" s="96"/>
    </row>
    <row r="56" spans="1:9">
      <c r="A56" s="100" t="s">
        <v>24</v>
      </c>
      <c r="B56" s="100"/>
      <c r="C56" s="44">
        <v>179.14</v>
      </c>
      <c r="D56" s="44">
        <v>179.29</v>
      </c>
      <c r="E56" s="44">
        <v>177.14</v>
      </c>
      <c r="F56" s="44">
        <v>169.82</v>
      </c>
      <c r="G56" s="44">
        <v>168.2</v>
      </c>
    </row>
    <row r="57" spans="1:9">
      <c r="C57" s="35"/>
      <c r="D57" s="35"/>
      <c r="E57" s="36"/>
      <c r="F57" s="35"/>
      <c r="G57" s="35"/>
    </row>
    <row r="58" spans="1:9">
      <c r="C58" s="1">
        <v>293.26</v>
      </c>
      <c r="D58" s="1">
        <v>290.29000000000002</v>
      </c>
      <c r="E58" s="68">
        <v>291.72000000000003</v>
      </c>
      <c r="F58" s="1">
        <v>291.85000000000002</v>
      </c>
      <c r="G58" s="1">
        <v>287.45</v>
      </c>
    </row>
  </sheetData>
  <mergeCells count="21">
    <mergeCell ref="A2:A3"/>
    <mergeCell ref="B2:C3"/>
    <mergeCell ref="A54:B54"/>
    <mergeCell ref="D2:H3"/>
    <mergeCell ref="H46:I46"/>
    <mergeCell ref="A48:B48"/>
    <mergeCell ref="H48:I48"/>
    <mergeCell ref="A49:B49"/>
    <mergeCell ref="H54:I54"/>
    <mergeCell ref="A47:B47"/>
    <mergeCell ref="A55:B55"/>
    <mergeCell ref="H55:I55"/>
    <mergeCell ref="A56:B56"/>
    <mergeCell ref="A50:B50"/>
    <mergeCell ref="A53:B53"/>
    <mergeCell ref="A51:B51"/>
    <mergeCell ref="A52:B52"/>
    <mergeCell ref="H50:I50"/>
    <mergeCell ref="H51:I51"/>
    <mergeCell ref="H52:I52"/>
    <mergeCell ref="H53:I53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S53"/>
  <sheetViews>
    <sheetView showGridLines="0" showRowColHeaders="0" view="pageBreakPreview" zoomScaleNormal="100" zoomScaleSheetLayoutView="100" workbookViewId="0">
      <selection activeCell="G50" sqref="G50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108" t="s">
        <v>12</v>
      </c>
      <c r="B2" s="110" t="s">
        <v>3</v>
      </c>
      <c r="C2" s="111"/>
      <c r="D2" s="114" t="s">
        <v>43</v>
      </c>
      <c r="E2" s="115"/>
      <c r="F2" s="115"/>
      <c r="G2" s="115"/>
      <c r="H2" s="116"/>
      <c r="J2" s="12"/>
      <c r="K2" s="12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14</v>
      </c>
      <c r="D46" s="30" t="s">
        <v>9</v>
      </c>
      <c r="E46" s="30" t="s">
        <v>10</v>
      </c>
      <c r="F46" s="30" t="s">
        <v>11</v>
      </c>
      <c r="G46" s="30" t="s">
        <v>15</v>
      </c>
      <c r="H46" s="96"/>
      <c r="I46" s="96"/>
    </row>
    <row r="47" spans="1:19">
      <c r="A47" s="120" t="s">
        <v>49</v>
      </c>
      <c r="B47" s="121"/>
      <c r="C47" s="39">
        <f>C48*1000/366</f>
        <v>10366.338797814207</v>
      </c>
      <c r="D47" s="39">
        <f t="shared" ref="D47" si="0">D48*1000/365</f>
        <v>9936.7123287671238</v>
      </c>
      <c r="E47" s="39">
        <f>E48*1000/365</f>
        <v>8772.767123287671</v>
      </c>
      <c r="F47" s="39">
        <f t="shared" ref="F47" si="1">F48*1000/365</f>
        <v>9209.232876712329</v>
      </c>
      <c r="G47" s="39">
        <f>G48*1000/366</f>
        <v>9027.4863387978148</v>
      </c>
      <c r="H47" s="96"/>
      <c r="I47" s="96"/>
    </row>
    <row r="48" spans="1:19">
      <c r="A48" s="120" t="s">
        <v>35</v>
      </c>
      <c r="B48" s="121"/>
      <c r="C48" s="67">
        <v>3794.08</v>
      </c>
      <c r="D48" s="67">
        <v>3626.9</v>
      </c>
      <c r="E48" s="67">
        <v>3202.06</v>
      </c>
      <c r="F48" s="67">
        <v>3361.37</v>
      </c>
      <c r="G48" s="67">
        <v>3304.06</v>
      </c>
      <c r="H48" s="96" t="s">
        <v>76</v>
      </c>
      <c r="I48" s="96"/>
    </row>
    <row r="49" spans="1:9" ht="14.25" thickBot="1">
      <c r="A49" s="120" t="s">
        <v>32</v>
      </c>
      <c r="B49" s="121"/>
      <c r="C49" s="38">
        <v>18748</v>
      </c>
      <c r="D49" s="38">
        <v>18748</v>
      </c>
      <c r="E49" s="38">
        <v>18748</v>
      </c>
      <c r="F49" s="39">
        <v>18748</v>
      </c>
      <c r="G49" s="39">
        <v>18748</v>
      </c>
      <c r="H49" s="96" t="s">
        <v>78</v>
      </c>
      <c r="I49" s="96"/>
    </row>
    <row r="50" spans="1:9" ht="14.25" thickBot="1">
      <c r="A50" s="97" t="s">
        <v>3</v>
      </c>
      <c r="B50" s="98"/>
      <c r="C50" s="45">
        <f>C47/C49*100</f>
        <v>55.293038179081542</v>
      </c>
      <c r="D50" s="45">
        <f>D47/D49*100</f>
        <v>53.001452575032658</v>
      </c>
      <c r="E50" s="46">
        <f>E47/E49*100</f>
        <v>46.793082586343452</v>
      </c>
      <c r="F50" s="45">
        <f>F47/F49*100</f>
        <v>49.121148264947351</v>
      </c>
      <c r="G50" s="47">
        <f>G47/G49*100</f>
        <v>48.151729991454104</v>
      </c>
      <c r="H50" s="99"/>
      <c r="I50" s="96"/>
    </row>
    <row r="51" spans="1:9">
      <c r="A51" s="100" t="s">
        <v>24</v>
      </c>
      <c r="B51" s="100"/>
      <c r="C51" s="43">
        <v>58.76</v>
      </c>
      <c r="D51" s="43">
        <v>59.09</v>
      </c>
      <c r="E51" s="44">
        <v>55.64</v>
      </c>
      <c r="F51" s="43">
        <v>55.13</v>
      </c>
      <c r="G51" s="43">
        <v>54.77</v>
      </c>
    </row>
    <row r="52" spans="1:9">
      <c r="C52" s="35"/>
      <c r="D52" s="35"/>
      <c r="E52" s="36"/>
      <c r="F52" s="35"/>
      <c r="G52" s="35"/>
    </row>
    <row r="53" spans="1:9">
      <c r="C53" s="60">
        <v>55.29</v>
      </c>
      <c r="D53" s="60">
        <v>53</v>
      </c>
      <c r="E53" s="60">
        <v>46.79</v>
      </c>
      <c r="F53" s="60">
        <v>49.12</v>
      </c>
      <c r="G53" s="60">
        <v>48.15</v>
      </c>
    </row>
  </sheetData>
  <mergeCells count="13">
    <mergeCell ref="A48:B48"/>
    <mergeCell ref="H48:I48"/>
    <mergeCell ref="A2:A3"/>
    <mergeCell ref="B2:C3"/>
    <mergeCell ref="D2:H3"/>
    <mergeCell ref="H46:I46"/>
    <mergeCell ref="A47:B47"/>
    <mergeCell ref="H47:I47"/>
    <mergeCell ref="A49:B49"/>
    <mergeCell ref="H49:I49"/>
    <mergeCell ref="A50:B50"/>
    <mergeCell ref="H50:I50"/>
    <mergeCell ref="A51:B51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64"/>
  <sheetViews>
    <sheetView showGridLines="0" showRowColHeaders="0" view="pageBreakPreview" zoomScaleNormal="100" zoomScaleSheetLayoutView="100" workbookViewId="0">
      <selection activeCell="C47" sqref="C47:G47"/>
    </sheetView>
  </sheetViews>
  <sheetFormatPr defaultRowHeight="13.5"/>
  <cols>
    <col min="1" max="2" width="9" style="1"/>
    <col min="3" max="4" width="9" style="1" customWidth="1"/>
    <col min="5" max="5" width="9" style="13" customWidth="1"/>
    <col min="6" max="6" width="9" style="1" customWidth="1"/>
    <col min="7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14"/>
      <c r="G1" s="14"/>
      <c r="I1" s="13"/>
      <c r="J1" s="13"/>
      <c r="K1" s="13"/>
      <c r="L1" s="13"/>
      <c r="M1" s="13"/>
    </row>
    <row r="2" spans="1:19" ht="15" customHeight="1">
      <c r="A2" s="108" t="s">
        <v>8</v>
      </c>
      <c r="B2" s="110" t="s">
        <v>33</v>
      </c>
      <c r="C2" s="111"/>
      <c r="D2" s="114" t="s">
        <v>34</v>
      </c>
      <c r="E2" s="115"/>
      <c r="F2" s="115"/>
      <c r="G2" s="115"/>
      <c r="H2" s="116"/>
      <c r="J2" s="12"/>
      <c r="K2" s="12"/>
    </row>
    <row r="3" spans="1:19" ht="15" customHeight="1" thickBot="1">
      <c r="A3" s="109"/>
      <c r="B3" s="112"/>
      <c r="C3" s="113"/>
      <c r="D3" s="117"/>
      <c r="E3" s="118"/>
      <c r="F3" s="118"/>
      <c r="G3" s="118"/>
      <c r="H3" s="119"/>
      <c r="J3" s="12"/>
      <c r="K3" s="12"/>
    </row>
    <row r="4" spans="1:19" ht="3.75" customHeight="1">
      <c r="B4" s="7"/>
      <c r="C4" s="6"/>
      <c r="D4" s="7"/>
      <c r="E4" s="8"/>
      <c r="F4" s="14"/>
      <c r="G4" s="14"/>
      <c r="H4" s="13"/>
      <c r="I4" s="13"/>
      <c r="J4" s="13"/>
      <c r="K4" s="13"/>
      <c r="L4" s="13"/>
    </row>
    <row r="5" spans="1:19" ht="3.75" customHeight="1">
      <c r="B5" s="5"/>
      <c r="C5" s="6"/>
      <c r="D5" s="5"/>
      <c r="E5" s="5"/>
      <c r="F5" s="14"/>
      <c r="G5" s="14"/>
      <c r="H5" s="13"/>
      <c r="I5" s="13"/>
      <c r="J5" s="13"/>
      <c r="K5" s="13"/>
      <c r="L5" s="13"/>
    </row>
    <row r="6" spans="1:19" ht="15" customHeight="1">
      <c r="B6" s="3"/>
      <c r="C6" s="4"/>
      <c r="D6" s="4"/>
      <c r="E6" s="9"/>
      <c r="F6" s="14"/>
      <c r="G6" s="14"/>
      <c r="H6" s="13"/>
      <c r="I6" s="13"/>
      <c r="J6" s="13"/>
      <c r="K6" s="13"/>
      <c r="L6" s="13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13"/>
      <c r="K7" s="13"/>
      <c r="L7" s="13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13"/>
      <c r="K8" s="13"/>
      <c r="L8" s="13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13"/>
      <c r="K9" s="13"/>
      <c r="L9" s="13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30" t="s">
        <v>14</v>
      </c>
      <c r="D46" s="30" t="s">
        <v>9</v>
      </c>
      <c r="E46" s="30" t="s">
        <v>10</v>
      </c>
      <c r="F46" s="30" t="s">
        <v>11</v>
      </c>
      <c r="G46" s="30" t="s">
        <v>15</v>
      </c>
      <c r="H46" s="96"/>
      <c r="I46" s="96"/>
    </row>
    <row r="47" spans="1:19">
      <c r="A47" s="120" t="s">
        <v>31</v>
      </c>
      <c r="B47" s="121"/>
      <c r="C47" s="66">
        <v>2938.02</v>
      </c>
      <c r="D47" s="66">
        <v>2940.06</v>
      </c>
      <c r="E47" s="66">
        <v>2921.37</v>
      </c>
      <c r="F47" s="67">
        <v>2837.59</v>
      </c>
      <c r="G47" s="67">
        <v>2815.47</v>
      </c>
      <c r="H47" s="96" t="s">
        <v>74</v>
      </c>
      <c r="I47" s="96"/>
    </row>
    <row r="48" spans="1:19" ht="14.25" thickBot="1">
      <c r="A48" s="120" t="s">
        <v>35</v>
      </c>
      <c r="B48" s="121"/>
      <c r="C48" s="66">
        <v>3794.08</v>
      </c>
      <c r="D48" s="66">
        <v>3626.9</v>
      </c>
      <c r="E48" s="66">
        <v>3202.06</v>
      </c>
      <c r="F48" s="67">
        <v>3361.37</v>
      </c>
      <c r="G48" s="67">
        <v>3304.06</v>
      </c>
      <c r="H48" s="96" t="s">
        <v>75</v>
      </c>
      <c r="I48" s="96"/>
    </row>
    <row r="49" spans="1:9" ht="14.25" thickBot="1">
      <c r="A49" s="97" t="s">
        <v>33</v>
      </c>
      <c r="B49" s="98"/>
      <c r="C49" s="45">
        <f>C47/C48*100</f>
        <v>77.436954413191074</v>
      </c>
      <c r="D49" s="45">
        <f>D47/D48*100</f>
        <v>81.062615456726121</v>
      </c>
      <c r="E49" s="46">
        <f>E47/E48*100</f>
        <v>91.234080560639086</v>
      </c>
      <c r="F49" s="45">
        <f>F47/F48*100</f>
        <v>84.417663036202512</v>
      </c>
      <c r="G49" s="47">
        <f>G47/G48*100</f>
        <v>85.212435609522828</v>
      </c>
      <c r="H49" s="99"/>
      <c r="I49" s="96"/>
    </row>
    <row r="50" spans="1:9">
      <c r="A50" s="100" t="s">
        <v>24</v>
      </c>
      <c r="B50" s="100"/>
      <c r="C50" s="43">
        <v>84.87</v>
      </c>
      <c r="D50" s="43">
        <v>85.4</v>
      </c>
      <c r="E50" s="44">
        <v>83.09</v>
      </c>
      <c r="F50" s="43">
        <v>83</v>
      </c>
      <c r="G50" s="43">
        <v>82.89</v>
      </c>
    </row>
    <row r="51" spans="1:9">
      <c r="C51" s="35"/>
      <c r="D51" s="35"/>
      <c r="E51" s="36"/>
      <c r="F51" s="35"/>
      <c r="G51" s="35"/>
    </row>
    <row r="52" spans="1:9">
      <c r="C52" s="1">
        <v>77.44</v>
      </c>
      <c r="D52" s="1">
        <v>81.06</v>
      </c>
      <c r="E52" s="68">
        <v>91.23</v>
      </c>
      <c r="F52" s="1">
        <v>84.42</v>
      </c>
      <c r="G52" s="1">
        <v>85.21</v>
      </c>
    </row>
    <row r="53" spans="1:9">
      <c r="E53" s="68"/>
    </row>
    <row r="54" spans="1:9">
      <c r="E54" s="68"/>
    </row>
    <row r="55" spans="1:9">
      <c r="E55" s="68"/>
    </row>
    <row r="56" spans="1:9">
      <c r="E56" s="68"/>
    </row>
    <row r="57" spans="1:9">
      <c r="E57" s="68"/>
    </row>
    <row r="58" spans="1:9">
      <c r="E58" s="68"/>
    </row>
    <row r="59" spans="1:9">
      <c r="E59" s="68"/>
    </row>
    <row r="60" spans="1:9">
      <c r="E60" s="68"/>
    </row>
    <row r="61" spans="1:9">
      <c r="E61" s="68"/>
    </row>
    <row r="62" spans="1:9">
      <c r="E62" s="68"/>
    </row>
    <row r="63" spans="1:9">
      <c r="E63" s="68"/>
    </row>
    <row r="64" spans="1:9">
      <c r="E64" s="68"/>
    </row>
  </sheetData>
  <mergeCells count="11">
    <mergeCell ref="A2:A3"/>
    <mergeCell ref="B2:C3"/>
    <mergeCell ref="D2:H3"/>
    <mergeCell ref="H46:I46"/>
    <mergeCell ref="A47:B47"/>
    <mergeCell ref="H47:I47"/>
    <mergeCell ref="A48:B48"/>
    <mergeCell ref="H48:I48"/>
    <mergeCell ref="A49:B49"/>
    <mergeCell ref="H49:I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S52"/>
  <sheetViews>
    <sheetView showGridLines="0" showRowColHeaders="0" view="pageBreakPreview" zoomScaleNormal="100" zoomScaleSheetLayoutView="100" workbookViewId="0">
      <selection activeCell="G52" sqref="G52"/>
    </sheetView>
  </sheetViews>
  <sheetFormatPr defaultRowHeight="13.5"/>
  <cols>
    <col min="1" max="2" width="9" style="1"/>
    <col min="3" max="4" width="9" style="1" customWidth="1"/>
    <col min="5" max="5" width="9" style="62" customWidth="1"/>
    <col min="6" max="6" width="9" style="1" customWidth="1"/>
    <col min="7" max="7" width="10.25" style="1" bestFit="1" customWidth="1"/>
    <col min="8" max="8" width="9" style="1"/>
    <col min="9" max="9" width="6.25" style="1" customWidth="1"/>
    <col min="10" max="16384" width="9" style="1"/>
  </cols>
  <sheetData>
    <row r="1" spans="1:19" ht="3.75" customHeight="1" thickBot="1">
      <c r="B1" s="7"/>
      <c r="C1" s="6"/>
      <c r="D1" s="7"/>
      <c r="E1" s="8"/>
      <c r="F1" s="63"/>
      <c r="G1" s="63"/>
      <c r="I1" s="62"/>
      <c r="J1" s="62"/>
      <c r="K1" s="62"/>
      <c r="L1" s="62"/>
      <c r="M1" s="62"/>
    </row>
    <row r="2" spans="1:19" ht="15" customHeight="1">
      <c r="A2" s="108" t="s">
        <v>70</v>
      </c>
      <c r="B2" s="110" t="s">
        <v>4</v>
      </c>
      <c r="C2" s="129"/>
      <c r="D2" s="129"/>
      <c r="E2" s="114" t="s">
        <v>6</v>
      </c>
      <c r="F2" s="115"/>
      <c r="G2" s="115"/>
      <c r="H2" s="116"/>
      <c r="J2" s="64"/>
      <c r="K2" s="64"/>
    </row>
    <row r="3" spans="1:19" ht="15" customHeight="1" thickBot="1">
      <c r="A3" s="109"/>
      <c r="B3" s="112"/>
      <c r="C3" s="130"/>
      <c r="D3" s="130"/>
      <c r="E3" s="117"/>
      <c r="F3" s="118"/>
      <c r="G3" s="118"/>
      <c r="H3" s="119"/>
      <c r="J3" s="64"/>
      <c r="K3" s="64"/>
    </row>
    <row r="4" spans="1:19" ht="3.75" customHeight="1">
      <c r="B4" s="7"/>
      <c r="C4" s="6"/>
      <c r="D4" s="7"/>
      <c r="E4" s="8"/>
      <c r="F4" s="63"/>
      <c r="G4" s="63"/>
      <c r="H4" s="62"/>
      <c r="I4" s="62"/>
      <c r="J4" s="62"/>
      <c r="K4" s="62"/>
      <c r="L4" s="62"/>
    </row>
    <row r="5" spans="1:19" ht="3.75" customHeight="1">
      <c r="B5" s="5"/>
      <c r="C5" s="6"/>
      <c r="D5" s="5"/>
      <c r="E5" s="5"/>
      <c r="F5" s="63"/>
      <c r="G5" s="63"/>
      <c r="H5" s="62"/>
      <c r="I5" s="62"/>
      <c r="J5" s="62"/>
      <c r="K5" s="62"/>
      <c r="L5" s="62"/>
    </row>
    <row r="6" spans="1:19" ht="15" customHeight="1">
      <c r="B6" s="3"/>
      <c r="C6" s="4"/>
      <c r="D6" s="4"/>
      <c r="E6" s="9"/>
      <c r="F6" s="63"/>
      <c r="G6" s="63"/>
      <c r="H6" s="62"/>
      <c r="I6" s="62"/>
      <c r="J6" s="62"/>
      <c r="K6" s="62"/>
      <c r="L6" s="62"/>
    </row>
    <row r="7" spans="1:19" ht="15" customHeight="1">
      <c r="A7" s="16"/>
      <c r="B7" s="17"/>
      <c r="C7" s="17"/>
      <c r="D7" s="17"/>
      <c r="E7" s="17"/>
      <c r="F7" s="17"/>
      <c r="G7" s="18"/>
      <c r="H7" s="19"/>
      <c r="I7" s="28"/>
      <c r="J7" s="62"/>
      <c r="K7" s="62"/>
      <c r="L7" s="62"/>
    </row>
    <row r="8" spans="1:19" ht="15" customHeight="1">
      <c r="A8" s="16"/>
      <c r="B8" s="17"/>
      <c r="C8" s="17"/>
      <c r="D8" s="17"/>
      <c r="E8" s="17"/>
      <c r="F8" s="17"/>
      <c r="G8" s="18"/>
      <c r="H8" s="19"/>
      <c r="I8" s="28"/>
      <c r="J8" s="62"/>
      <c r="K8" s="62"/>
      <c r="L8" s="62"/>
    </row>
    <row r="9" spans="1:19" ht="15" customHeight="1">
      <c r="A9" s="16"/>
      <c r="B9" s="17"/>
      <c r="C9" s="17"/>
      <c r="D9" s="17"/>
      <c r="E9" s="17"/>
      <c r="F9" s="17"/>
      <c r="G9" s="18"/>
      <c r="H9" s="19"/>
      <c r="I9" s="28"/>
      <c r="J9" s="62"/>
      <c r="K9" s="62"/>
      <c r="L9" s="62"/>
    </row>
    <row r="10" spans="1:19" ht="15" customHeight="1">
      <c r="A10" s="16"/>
      <c r="B10" s="17"/>
      <c r="C10" s="17"/>
      <c r="D10" s="17"/>
      <c r="E10" s="17"/>
      <c r="F10" s="17"/>
      <c r="G10" s="18"/>
      <c r="H10" s="19"/>
      <c r="I10" s="28"/>
      <c r="J10" s="11"/>
      <c r="K10" s="11"/>
      <c r="L10" s="11"/>
      <c r="M10" s="24"/>
      <c r="N10" s="24"/>
      <c r="O10" s="24"/>
      <c r="P10" s="24"/>
      <c r="Q10" s="24"/>
    </row>
    <row r="11" spans="1:19" ht="15" customHeight="1">
      <c r="A11" s="16"/>
      <c r="B11" s="17"/>
      <c r="C11" s="17"/>
      <c r="D11" s="17"/>
      <c r="E11" s="17"/>
      <c r="F11" s="17"/>
      <c r="G11" s="18"/>
      <c r="H11" s="19"/>
      <c r="I11" s="28"/>
      <c r="J11" s="11"/>
      <c r="K11" s="11"/>
      <c r="L11" s="11"/>
      <c r="M11" s="24"/>
      <c r="N11" s="24"/>
      <c r="O11" s="24"/>
      <c r="P11" s="24"/>
      <c r="Q11" s="24"/>
    </row>
    <row r="12" spans="1:19" ht="15" customHeight="1">
      <c r="A12" s="16"/>
      <c r="B12" s="17"/>
      <c r="C12" s="17"/>
      <c r="D12" s="17"/>
      <c r="E12" s="17"/>
      <c r="F12" s="17"/>
      <c r="G12" s="18"/>
      <c r="H12" s="19"/>
      <c r="I12" s="28"/>
      <c r="J12" s="11"/>
      <c r="K12" s="11"/>
      <c r="L12" s="11"/>
      <c r="M12" s="24"/>
      <c r="N12" s="24"/>
      <c r="O12" s="24"/>
      <c r="P12" s="24"/>
      <c r="Q12" s="24"/>
      <c r="R12" s="24"/>
      <c r="S12" s="24"/>
    </row>
    <row r="13" spans="1:19" ht="15" customHeight="1">
      <c r="A13" s="16"/>
      <c r="B13" s="17"/>
      <c r="C13" s="17"/>
      <c r="D13" s="17"/>
      <c r="E13" s="17"/>
      <c r="F13" s="17"/>
      <c r="G13" s="18"/>
      <c r="H13" s="19"/>
      <c r="I13" s="28"/>
      <c r="J13" s="11"/>
      <c r="K13" s="11"/>
      <c r="L13" s="11"/>
      <c r="M13" s="24"/>
      <c r="N13" s="24"/>
      <c r="O13" s="24"/>
      <c r="P13" s="24"/>
      <c r="Q13" s="24"/>
      <c r="R13" s="24"/>
      <c r="S13" s="24"/>
    </row>
    <row r="14" spans="1:19" ht="15" customHeight="1">
      <c r="A14" s="16"/>
      <c r="B14" s="17"/>
      <c r="C14" s="17"/>
      <c r="D14" s="17"/>
      <c r="E14" s="17"/>
      <c r="F14" s="17"/>
      <c r="G14" s="18"/>
      <c r="H14" s="19"/>
      <c r="I14" s="28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19" ht="15" customHeight="1">
      <c r="A15" s="16"/>
      <c r="B15" s="17"/>
      <c r="C15" s="17"/>
      <c r="D15" s="17"/>
      <c r="E15" s="17"/>
      <c r="F15" s="17"/>
      <c r="G15" s="18"/>
      <c r="H15" s="19"/>
      <c r="I15" s="28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19" ht="15" customHeight="1">
      <c r="A16" s="16"/>
      <c r="B16" s="17"/>
      <c r="C16" s="17"/>
      <c r="D16" s="17"/>
      <c r="E16" s="17"/>
      <c r="F16" s="17"/>
      <c r="G16" s="18"/>
      <c r="H16" s="19"/>
      <c r="I16" s="28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ht="15" customHeight="1">
      <c r="A17" s="16"/>
      <c r="B17" s="17"/>
      <c r="C17" s="19"/>
      <c r="D17" s="19"/>
      <c r="E17" s="19"/>
      <c r="F17" s="19"/>
      <c r="G17" s="19"/>
      <c r="H17" s="19"/>
      <c r="I17" s="28"/>
      <c r="J17" s="26"/>
      <c r="K17" s="26"/>
      <c r="L17" s="26"/>
      <c r="M17" s="27"/>
      <c r="N17" s="27"/>
      <c r="O17" s="27"/>
      <c r="P17" s="27"/>
      <c r="Q17" s="27"/>
      <c r="R17" s="27"/>
      <c r="S17" s="27"/>
    </row>
    <row r="18" spans="1:19" ht="15" customHeight="1">
      <c r="A18" s="16"/>
      <c r="B18" s="17"/>
      <c r="C18" s="17"/>
      <c r="D18" s="17"/>
      <c r="E18" s="17"/>
      <c r="F18" s="17"/>
      <c r="G18" s="18"/>
      <c r="H18" s="19"/>
      <c r="I18" s="28"/>
      <c r="J18" s="26"/>
      <c r="K18" s="26"/>
      <c r="L18" s="26"/>
      <c r="M18" s="27"/>
      <c r="N18" s="27"/>
      <c r="O18" s="27"/>
      <c r="P18" s="27"/>
      <c r="Q18" s="27"/>
      <c r="R18" s="27"/>
      <c r="S18" s="27"/>
    </row>
    <row r="19" spans="1:19" ht="15" customHeight="1">
      <c r="A19" s="16"/>
      <c r="B19" s="17"/>
      <c r="C19" s="17"/>
      <c r="D19" s="17"/>
      <c r="E19" s="17"/>
      <c r="F19" s="17"/>
      <c r="G19" s="18"/>
      <c r="H19" s="19"/>
      <c r="I19" s="28"/>
      <c r="J19" s="26"/>
      <c r="K19" s="26"/>
      <c r="L19" s="26"/>
      <c r="M19" s="27"/>
      <c r="N19" s="27"/>
      <c r="O19" s="27"/>
      <c r="P19" s="27"/>
      <c r="Q19" s="27"/>
      <c r="R19" s="27"/>
      <c r="S19" s="27"/>
    </row>
    <row r="20" spans="1:19" ht="15" customHeight="1">
      <c r="A20" s="16"/>
      <c r="B20" s="17"/>
      <c r="C20" s="17"/>
      <c r="D20" s="17"/>
      <c r="E20" s="17"/>
      <c r="F20" s="17"/>
      <c r="G20" s="18"/>
      <c r="H20" s="19"/>
      <c r="I20" s="28"/>
      <c r="J20" s="26"/>
      <c r="K20" s="26"/>
      <c r="L20" s="26"/>
      <c r="M20" s="27"/>
      <c r="N20" s="27"/>
      <c r="O20" s="27"/>
      <c r="P20" s="27"/>
      <c r="Q20" s="27"/>
      <c r="R20" s="27"/>
      <c r="S20" s="27"/>
    </row>
    <row r="21" spans="1:19" ht="15" customHeight="1">
      <c r="A21" s="16"/>
      <c r="B21" s="17"/>
      <c r="C21" s="17"/>
      <c r="D21" s="17"/>
      <c r="E21" s="17"/>
      <c r="F21" s="17"/>
      <c r="G21" s="18"/>
      <c r="H21" s="19"/>
      <c r="I21" s="28"/>
      <c r="J21" s="26"/>
      <c r="K21" s="26"/>
      <c r="L21" s="26"/>
      <c r="M21" s="27"/>
      <c r="N21" s="27"/>
      <c r="O21" s="27"/>
      <c r="P21" s="27"/>
      <c r="Q21" s="27"/>
      <c r="R21" s="27"/>
      <c r="S21" s="27"/>
    </row>
    <row r="22" spans="1:19" ht="15" customHeight="1">
      <c r="A22" s="32"/>
      <c r="B22" s="33"/>
      <c r="C22" s="33"/>
      <c r="D22" s="33"/>
      <c r="E22" s="33"/>
      <c r="F22" s="33"/>
      <c r="G22" s="34"/>
      <c r="H22" s="31"/>
      <c r="J22" s="26"/>
      <c r="K22" s="26"/>
      <c r="L22" s="26"/>
      <c r="M22" s="27"/>
      <c r="N22" s="27"/>
      <c r="O22" s="27"/>
      <c r="P22" s="27"/>
      <c r="Q22" s="27"/>
      <c r="R22" s="27"/>
      <c r="S22" s="27"/>
    </row>
    <row r="23" spans="1:19" ht="15" customHeight="1">
      <c r="A23" s="32"/>
      <c r="B23" s="33"/>
      <c r="C23" s="33"/>
      <c r="D23" s="33"/>
      <c r="E23" s="33"/>
      <c r="F23" s="33"/>
      <c r="G23" s="34"/>
      <c r="H23" s="31"/>
      <c r="I23" s="11"/>
      <c r="J23" s="26"/>
      <c r="K23" s="26"/>
      <c r="L23" s="26"/>
      <c r="M23" s="27"/>
      <c r="N23" s="27"/>
      <c r="O23" s="27"/>
      <c r="P23" s="27"/>
      <c r="Q23" s="27"/>
      <c r="R23" s="27"/>
      <c r="S23" s="27"/>
    </row>
    <row r="24" spans="1:19" ht="15" customHeight="1">
      <c r="A24" s="32"/>
      <c r="B24" s="33"/>
      <c r="C24" s="33"/>
      <c r="D24" s="33"/>
      <c r="E24" s="33"/>
      <c r="F24" s="33"/>
      <c r="G24" s="34"/>
      <c r="H24" s="31"/>
      <c r="I24" s="11"/>
      <c r="J24" s="26"/>
      <c r="K24" s="26"/>
      <c r="L24" s="26"/>
      <c r="M24" s="27"/>
      <c r="N24" s="27"/>
      <c r="O24" s="27"/>
      <c r="P24" s="27"/>
      <c r="Q24" s="27"/>
      <c r="R24" s="27"/>
      <c r="S24" s="27"/>
    </row>
    <row r="25" spans="1:19" ht="15" customHeight="1">
      <c r="A25" s="24"/>
      <c r="B25" s="15"/>
      <c r="C25" s="15"/>
      <c r="D25" s="15"/>
      <c r="E25" s="15"/>
      <c r="F25" s="15"/>
      <c r="G25" s="25"/>
      <c r="H25" s="11"/>
      <c r="I25" s="29" t="s">
        <v>13</v>
      </c>
      <c r="J25" s="26"/>
      <c r="K25" s="26"/>
      <c r="L25" s="26"/>
      <c r="M25" s="27"/>
      <c r="N25" s="27"/>
      <c r="O25" s="27"/>
      <c r="P25" s="27"/>
      <c r="Q25" s="27"/>
      <c r="R25" s="27"/>
      <c r="S25" s="27"/>
    </row>
    <row r="26" spans="1:19" ht="15" customHeight="1">
      <c r="A26" s="20"/>
      <c r="B26" s="21"/>
      <c r="C26" s="21"/>
      <c r="D26" s="21"/>
      <c r="E26" s="21"/>
      <c r="F26" s="21"/>
      <c r="G26" s="22"/>
      <c r="H26" s="23"/>
      <c r="I26" s="11"/>
      <c r="J26" s="26"/>
      <c r="K26" s="26"/>
      <c r="L26" s="26"/>
      <c r="M26" s="27"/>
      <c r="N26" s="27"/>
      <c r="O26" s="27"/>
      <c r="P26" s="27"/>
      <c r="Q26" s="27"/>
      <c r="R26" s="27"/>
      <c r="S26" s="27"/>
    </row>
    <row r="27" spans="1:19" ht="15" customHeight="1">
      <c r="A27" s="20"/>
      <c r="B27" s="21"/>
      <c r="C27" s="21"/>
      <c r="D27" s="21"/>
      <c r="E27" s="21"/>
      <c r="F27" s="21"/>
      <c r="G27" s="22"/>
      <c r="H27" s="23"/>
      <c r="I27" s="11"/>
      <c r="J27" s="26"/>
      <c r="K27" s="26"/>
      <c r="L27" s="26"/>
      <c r="M27" s="27"/>
      <c r="N27" s="27"/>
      <c r="O27" s="27"/>
      <c r="P27" s="27"/>
      <c r="Q27" s="27"/>
      <c r="R27" s="27"/>
      <c r="S27" s="27"/>
    </row>
    <row r="28" spans="1:19" ht="15" customHeight="1">
      <c r="A28" s="20"/>
      <c r="B28" s="21"/>
      <c r="C28" s="21"/>
      <c r="D28" s="21"/>
      <c r="E28" s="21"/>
      <c r="F28" s="21"/>
      <c r="G28" s="22"/>
      <c r="H28" s="23"/>
      <c r="I28" s="11"/>
      <c r="J28" s="26"/>
      <c r="K28" s="26"/>
      <c r="L28" s="26"/>
      <c r="M28" s="27"/>
      <c r="N28" s="27"/>
      <c r="O28" s="27"/>
      <c r="P28" s="27"/>
      <c r="Q28" s="27"/>
      <c r="R28" s="27"/>
      <c r="S28" s="27"/>
    </row>
    <row r="29" spans="1:19" ht="15" customHeight="1">
      <c r="A29" s="20"/>
      <c r="B29" s="21"/>
      <c r="C29" s="21"/>
      <c r="D29" s="21"/>
      <c r="E29" s="21"/>
      <c r="F29" s="21"/>
      <c r="G29" s="22"/>
      <c r="H29" s="23"/>
      <c r="I29" s="11"/>
      <c r="J29" s="26"/>
      <c r="K29" s="26"/>
      <c r="L29" s="26"/>
      <c r="M29" s="27"/>
      <c r="N29" s="27"/>
      <c r="O29" s="27"/>
      <c r="P29" s="27"/>
      <c r="Q29" s="27"/>
      <c r="R29" s="27"/>
      <c r="S29" s="27"/>
    </row>
    <row r="30" spans="1:19" ht="15" customHeight="1">
      <c r="A30" s="20"/>
      <c r="B30" s="21"/>
      <c r="C30" s="21"/>
      <c r="D30" s="21"/>
      <c r="E30" s="21"/>
      <c r="F30" s="21"/>
      <c r="G30" s="20"/>
      <c r="H30" s="20"/>
      <c r="I30" s="24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20"/>
      <c r="B31" s="21"/>
      <c r="C31" s="21"/>
      <c r="D31" s="21"/>
      <c r="E31" s="21"/>
      <c r="F31" s="21"/>
      <c r="G31" s="20"/>
      <c r="H31" s="20"/>
      <c r="I31" s="24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20"/>
      <c r="B32" s="20"/>
      <c r="C32" s="20"/>
      <c r="D32" s="20"/>
      <c r="E32" s="23"/>
      <c r="F32" s="20"/>
      <c r="G32" s="20"/>
      <c r="H32" s="20"/>
      <c r="I32" s="24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0"/>
      <c r="B33" s="20"/>
      <c r="C33" s="20"/>
      <c r="D33" s="20"/>
      <c r="E33" s="23"/>
      <c r="F33" s="20"/>
      <c r="G33" s="20"/>
      <c r="H33" s="20"/>
      <c r="I33" s="24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15" customHeight="1">
      <c r="A34" s="20"/>
      <c r="B34" s="20"/>
      <c r="C34" s="20"/>
      <c r="D34" s="20"/>
      <c r="E34" s="23"/>
      <c r="F34" s="20"/>
      <c r="G34" s="20"/>
      <c r="H34" s="20"/>
      <c r="I34" s="24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" customHeight="1">
      <c r="A35" s="20"/>
      <c r="B35" s="20"/>
      <c r="C35" s="20"/>
      <c r="D35" s="20"/>
      <c r="E35" s="23"/>
      <c r="F35" s="20"/>
      <c r="G35" s="20"/>
      <c r="H35" s="20"/>
      <c r="I35" s="24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5" customHeight="1">
      <c r="A36" s="20"/>
      <c r="B36" s="20"/>
      <c r="C36" s="20"/>
      <c r="D36" s="20"/>
      <c r="E36" s="23"/>
      <c r="F36" s="20"/>
      <c r="G36" s="20"/>
      <c r="H36" s="20"/>
      <c r="I36" s="24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5" customHeight="1">
      <c r="A37" s="20"/>
      <c r="B37" s="20"/>
      <c r="C37" s="20"/>
      <c r="D37" s="20"/>
      <c r="E37" s="23"/>
      <c r="F37" s="20"/>
      <c r="G37" s="20"/>
      <c r="H37" s="2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>
      <c r="A38" s="20"/>
      <c r="B38" s="20"/>
      <c r="C38" s="20"/>
      <c r="D38" s="20"/>
      <c r="E38" s="23"/>
      <c r="F38" s="20"/>
      <c r="G38" s="20"/>
      <c r="H38" s="20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>
      <c r="A39" s="20"/>
      <c r="B39" s="20"/>
      <c r="C39" s="20"/>
      <c r="D39" s="20"/>
      <c r="E39" s="23"/>
      <c r="F39" s="20"/>
      <c r="G39" s="20"/>
      <c r="H39" s="20"/>
    </row>
    <row r="40" spans="1:19">
      <c r="A40" s="20"/>
      <c r="B40" s="20"/>
      <c r="C40" s="20"/>
      <c r="D40" s="20"/>
      <c r="E40" s="23"/>
      <c r="F40" s="20"/>
      <c r="G40" s="20"/>
      <c r="H40" s="20"/>
    </row>
    <row r="41" spans="1:19">
      <c r="A41" s="20"/>
      <c r="B41" s="20"/>
      <c r="C41" s="20"/>
      <c r="D41" s="20"/>
      <c r="E41" s="23"/>
      <c r="F41" s="20"/>
      <c r="G41" s="20"/>
      <c r="H41" s="20"/>
    </row>
    <row r="42" spans="1:19">
      <c r="A42" s="20"/>
      <c r="B42" s="20"/>
      <c r="C42" s="23"/>
      <c r="D42" s="23"/>
      <c r="E42" s="23"/>
      <c r="F42" s="23"/>
      <c r="G42" s="23"/>
      <c r="H42" s="20"/>
    </row>
    <row r="43" spans="1:19">
      <c r="A43" s="20"/>
      <c r="B43" s="20"/>
      <c r="C43" s="20"/>
      <c r="D43" s="20"/>
      <c r="E43" s="23"/>
      <c r="F43" s="20"/>
      <c r="G43" s="20"/>
      <c r="H43" s="20"/>
    </row>
    <row r="44" spans="1:19">
      <c r="A44" s="24"/>
      <c r="B44" s="24"/>
      <c r="C44" s="24"/>
      <c r="D44" s="24"/>
      <c r="E44" s="11"/>
      <c r="F44" s="24"/>
      <c r="G44" s="24"/>
      <c r="H44" s="24"/>
    </row>
    <row r="46" spans="1:19">
      <c r="C46" s="65" t="s">
        <v>14</v>
      </c>
      <c r="D46" s="65" t="s">
        <v>9</v>
      </c>
      <c r="E46" s="65" t="s">
        <v>10</v>
      </c>
      <c r="F46" s="65" t="s">
        <v>11</v>
      </c>
      <c r="G46" s="65" t="s">
        <v>15</v>
      </c>
      <c r="H46" s="96"/>
      <c r="I46" s="96"/>
    </row>
    <row r="47" spans="1:19">
      <c r="A47" s="120" t="s">
        <v>71</v>
      </c>
      <c r="B47" s="121"/>
      <c r="C47" s="81">
        <v>4804822</v>
      </c>
      <c r="D47" s="81">
        <v>5049167</v>
      </c>
      <c r="E47" s="81">
        <v>5312297</v>
      </c>
      <c r="F47" s="81">
        <v>6360675</v>
      </c>
      <c r="G47" s="81">
        <v>6677082</v>
      </c>
      <c r="H47" s="96" t="s">
        <v>91</v>
      </c>
      <c r="I47" s="96"/>
    </row>
    <row r="48" spans="1:19" ht="14.25" thickBot="1">
      <c r="A48" s="120" t="s">
        <v>72</v>
      </c>
      <c r="B48" s="121"/>
      <c r="C48" s="81">
        <v>15225302</v>
      </c>
      <c r="D48" s="81">
        <v>15482353</v>
      </c>
      <c r="E48" s="81">
        <v>13430814</v>
      </c>
      <c r="F48" s="82">
        <v>13654591</v>
      </c>
      <c r="G48" s="82">
        <v>13858626</v>
      </c>
      <c r="H48" s="96" t="s">
        <v>73</v>
      </c>
      <c r="I48" s="96"/>
    </row>
    <row r="49" spans="1:9" ht="14.25" thickBot="1">
      <c r="A49" s="97" t="s">
        <v>79</v>
      </c>
      <c r="B49" s="98"/>
      <c r="C49" s="45">
        <f>C47/C48*100</f>
        <v>31.558139208010456</v>
      </c>
      <c r="D49" s="45">
        <f>D47/D48*100</f>
        <v>32.612400711958969</v>
      </c>
      <c r="E49" s="46">
        <f>E47/E48*100</f>
        <v>39.553053150762118</v>
      </c>
      <c r="F49" s="45">
        <f>F47/F48*100</f>
        <v>46.582684168277176</v>
      </c>
      <c r="G49" s="47">
        <f>G47/G48*100</f>
        <v>48.179971088042926</v>
      </c>
      <c r="H49" s="99"/>
      <c r="I49" s="96"/>
    </row>
    <row r="50" spans="1:9">
      <c r="A50" s="100" t="s">
        <v>24</v>
      </c>
      <c r="B50" s="100"/>
      <c r="C50" s="43">
        <v>35.53</v>
      </c>
      <c r="D50" s="43">
        <v>36.36</v>
      </c>
      <c r="E50" s="44">
        <v>39.06</v>
      </c>
      <c r="F50" s="43">
        <v>46.66</v>
      </c>
      <c r="G50" s="43">
        <v>47.46</v>
      </c>
    </row>
    <row r="51" spans="1:9">
      <c r="C51" s="35"/>
      <c r="D51" s="35"/>
      <c r="E51" s="36"/>
      <c r="F51" s="35"/>
      <c r="G51" s="35"/>
    </row>
    <row r="52" spans="1:9">
      <c r="C52" s="64">
        <v>31.56</v>
      </c>
      <c r="D52" s="64">
        <v>32.61</v>
      </c>
      <c r="E52" s="64">
        <v>39.549999999999997</v>
      </c>
      <c r="F52" s="64">
        <v>46.58</v>
      </c>
      <c r="G52" s="64">
        <v>48.18</v>
      </c>
    </row>
  </sheetData>
  <mergeCells count="11">
    <mergeCell ref="A2:A3"/>
    <mergeCell ref="H46:I46"/>
    <mergeCell ref="A47:B47"/>
    <mergeCell ref="H47:I47"/>
    <mergeCell ref="B2:D3"/>
    <mergeCell ref="E2:H3"/>
    <mergeCell ref="A48:B48"/>
    <mergeCell ref="H48:I48"/>
    <mergeCell ref="A49:B49"/>
    <mergeCell ref="H49:I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1-①経常収支比率</vt:lpstr>
      <vt:lpstr>1-②累積欠損比率</vt:lpstr>
      <vt:lpstr>1-③流動比率</vt:lpstr>
      <vt:lpstr>1-④企業債残高対給水収益比率</vt:lpstr>
      <vt:lpstr>1-⑤料金回収率</vt:lpstr>
      <vt:lpstr>1-⑥給水原価</vt:lpstr>
      <vt:lpstr>1-⑦施設利用率</vt:lpstr>
      <vt:lpstr>1-⑧有収率</vt:lpstr>
      <vt:lpstr>2-①有形固定資産減価償却率</vt:lpstr>
      <vt:lpstr>2-②管路経年化率</vt:lpstr>
      <vt:lpstr>2-③管路更新率</vt:lpstr>
      <vt:lpstr>まとめ</vt:lpstr>
      <vt:lpstr>'1-①経常収支比率'!Print_Area</vt:lpstr>
      <vt:lpstr>'1-②累積欠損比率'!Print_Area</vt:lpstr>
      <vt:lpstr>'1-③流動比率'!Print_Area</vt:lpstr>
      <vt:lpstr>'1-④企業債残高対給水収益比率'!Print_Area</vt:lpstr>
      <vt:lpstr>'1-⑤料金回収率'!Print_Area</vt:lpstr>
      <vt:lpstr>'1-⑥給水原価'!Print_Area</vt:lpstr>
      <vt:lpstr>'1-⑦施設利用率'!Print_Area</vt:lpstr>
      <vt:lpstr>'1-⑧有収率'!Print_Area</vt:lpstr>
      <vt:lpstr>'2-①有形固定資産減価償却率'!Print_Area</vt:lpstr>
      <vt:lpstr>'2-②管路経年化率'!Print_Area</vt:lpstr>
      <vt:lpstr>'2-③管路更新率'!Print_Area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2017-03-23T12:20:02Z</cp:lastPrinted>
  <dcterms:created xsi:type="dcterms:W3CDTF">2016-09-13T07:43:47Z</dcterms:created>
  <dcterms:modified xsi:type="dcterms:W3CDTF">2017-03-24T02:41:50Z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