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土木部\技術管理課\020 設計・積算基準\01 設計積算基準関連通知\217_週休２日工事\400_完全週休２日制\★要領等検討\070899(週休二日Excel改定)\"/>
    </mc:Choice>
  </mc:AlternateContent>
  <xr:revisionPtr revIDLastSave="0" documentId="13_ncr:1_{5BCF2661-1E5F-411D-8B27-E1ABF381CA7E}" xr6:coauthVersionLast="47" xr6:coauthVersionMax="47" xr10:uidLastSave="{00000000-0000-0000-0000-000000000000}"/>
  <bookViews>
    <workbookView xWindow="-28920" yWindow="-5955" windowWidth="29040" windowHeight="15720" activeTab="1" xr2:uid="{00000000-000D-0000-FFFF-FFFF00000000}"/>
  </bookViews>
  <sheets>
    <sheet name="別紙１" sheetId="12" r:id="rId1"/>
    <sheet name="別紙１（記入例）" sheetId="11" r:id="rId2"/>
    <sheet name="祝日一覧" sheetId="9" r:id="rId3"/>
  </sheets>
  <definedNames>
    <definedName name="_xlnm.Print_Area" localSheetId="0">別紙１!$A$1:$AQ$477</definedName>
    <definedName name="_xlnm.Print_Area" localSheetId="1">'別紙１（記入例）'!$A$1:$AQ$477</definedName>
    <definedName name="祝日">祝日一覧!$A$1:$C$108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485" i="12" l="1"/>
  <c r="AW473" i="12"/>
  <c r="AV473" i="12"/>
  <c r="AX473" i="12" s="1"/>
  <c r="AU468" i="12"/>
  <c r="AM468" i="12" s="1"/>
  <c r="B468" i="12"/>
  <c r="AL468" i="12" s="1"/>
  <c r="AU467" i="12"/>
  <c r="AM467" i="12" s="1"/>
  <c r="B467" i="12"/>
  <c r="AU466" i="12"/>
  <c r="AM466" i="12" s="1"/>
  <c r="B466" i="12"/>
  <c r="AU465" i="12"/>
  <c r="AM465" i="12" s="1"/>
  <c r="B465" i="12"/>
  <c r="AU464" i="12"/>
  <c r="AM464" i="12"/>
  <c r="B464" i="12"/>
  <c r="AU463" i="12"/>
  <c r="AM463" i="12" s="1"/>
  <c r="B463" i="12"/>
  <c r="AU454" i="12"/>
  <c r="AM454" i="12" s="1"/>
  <c r="AN454" i="12" s="1"/>
  <c r="AS454" i="12"/>
  <c r="AO454" i="12"/>
  <c r="B454" i="12"/>
  <c r="AU453" i="12"/>
  <c r="AM453" i="12"/>
  <c r="B453" i="12"/>
  <c r="AS453" i="12" s="1"/>
  <c r="AU452" i="12"/>
  <c r="AM452" i="12" s="1"/>
  <c r="B452" i="12"/>
  <c r="AS452" i="12" s="1"/>
  <c r="AU451" i="12"/>
  <c r="AM451" i="12" s="1"/>
  <c r="B451" i="12"/>
  <c r="AU450" i="12"/>
  <c r="AM450" i="12"/>
  <c r="B450" i="12"/>
  <c r="AU449" i="12"/>
  <c r="AM449" i="12" s="1"/>
  <c r="B449" i="12"/>
  <c r="AU440" i="12"/>
  <c r="AM440" i="12" s="1"/>
  <c r="B440" i="12"/>
  <c r="AJ440" i="12" s="1"/>
  <c r="AU439" i="12"/>
  <c r="AM439" i="12" s="1"/>
  <c r="AS439" i="12"/>
  <c r="AO439" i="12"/>
  <c r="AL439" i="12"/>
  <c r="B439" i="12"/>
  <c r="AH439" i="12" s="1"/>
  <c r="AU438" i="12"/>
  <c r="AM438" i="12" s="1"/>
  <c r="AO438" i="12"/>
  <c r="B438" i="12"/>
  <c r="AU437" i="12"/>
  <c r="AM437" i="12" s="1"/>
  <c r="B437" i="12"/>
  <c r="AU436" i="12"/>
  <c r="AM436" i="12"/>
  <c r="B436" i="12"/>
  <c r="AU435" i="12"/>
  <c r="AM435" i="12" s="1"/>
  <c r="B435" i="12"/>
  <c r="AU426" i="12"/>
  <c r="AM426" i="12"/>
  <c r="B426" i="12"/>
  <c r="AJ426" i="12" s="1"/>
  <c r="AU425" i="12"/>
  <c r="AM425" i="12" s="1"/>
  <c r="AS425" i="12"/>
  <c r="AK425" i="12"/>
  <c r="AI425" i="12"/>
  <c r="AH425" i="12"/>
  <c r="B425" i="12"/>
  <c r="AU424" i="12"/>
  <c r="AM424" i="12" s="1"/>
  <c r="B424" i="12"/>
  <c r="AU423" i="12"/>
  <c r="AM423" i="12" s="1"/>
  <c r="B423" i="12"/>
  <c r="AU422" i="12"/>
  <c r="AM422" i="12"/>
  <c r="B422" i="12"/>
  <c r="AU421" i="12"/>
  <c r="AM421" i="12" s="1"/>
  <c r="B421" i="12"/>
  <c r="AU412" i="12"/>
  <c r="AM412" i="12" s="1"/>
  <c r="AK412" i="12"/>
  <c r="AJ412" i="12"/>
  <c r="AI412" i="12"/>
  <c r="AH412" i="12"/>
  <c r="B412" i="12"/>
  <c r="AU411" i="12"/>
  <c r="AM411" i="12"/>
  <c r="B411" i="12"/>
  <c r="AU410" i="12"/>
  <c r="AM410" i="12" s="1"/>
  <c r="AK410" i="12"/>
  <c r="AJ410" i="12"/>
  <c r="AH410" i="12"/>
  <c r="B410" i="12"/>
  <c r="AU409" i="12"/>
  <c r="AM409" i="12"/>
  <c r="B409" i="12"/>
  <c r="AU408" i="12"/>
  <c r="AM408" i="12" s="1"/>
  <c r="B408" i="12"/>
  <c r="AU407" i="12"/>
  <c r="AM407" i="12"/>
  <c r="B407" i="12"/>
  <c r="AU398" i="12"/>
  <c r="AM398" i="12"/>
  <c r="AH398" i="12"/>
  <c r="B398" i="12"/>
  <c r="AU397" i="12"/>
  <c r="AM397" i="12"/>
  <c r="B397" i="12"/>
  <c r="AU396" i="12"/>
  <c r="AM396" i="12" s="1"/>
  <c r="B396" i="12"/>
  <c r="AU395" i="12"/>
  <c r="AM395" i="12"/>
  <c r="B395" i="12"/>
  <c r="AU394" i="12"/>
  <c r="AM394" i="12" s="1"/>
  <c r="B394" i="12"/>
  <c r="AU393" i="12"/>
  <c r="AM393" i="12" s="1"/>
  <c r="B393" i="12"/>
  <c r="AU384" i="12"/>
  <c r="AM384" i="12" s="1"/>
  <c r="B384" i="12"/>
  <c r="AU383" i="12"/>
  <c r="AS383" i="12"/>
  <c r="AO383" i="12"/>
  <c r="AM383" i="12"/>
  <c r="AN383" i="12" s="1"/>
  <c r="AL383" i="12"/>
  <c r="AK383" i="12"/>
  <c r="AJ383" i="12"/>
  <c r="AI383" i="12"/>
  <c r="B383" i="12"/>
  <c r="AH383" i="12" s="1"/>
  <c r="AU382" i="12"/>
  <c r="AM382" i="12" s="1"/>
  <c r="B382" i="12"/>
  <c r="AU381" i="12"/>
  <c r="AM381" i="12"/>
  <c r="B381" i="12"/>
  <c r="AU380" i="12"/>
  <c r="AM380" i="12" s="1"/>
  <c r="B380" i="12"/>
  <c r="AU379" i="12"/>
  <c r="AM379" i="12"/>
  <c r="B379" i="12"/>
  <c r="AU370" i="12"/>
  <c r="AM370" i="12"/>
  <c r="B370" i="12"/>
  <c r="AK370" i="12" s="1"/>
  <c r="AU369" i="12"/>
  <c r="AM369" i="12" s="1"/>
  <c r="AO369" i="12"/>
  <c r="B369" i="12"/>
  <c r="AU368" i="12"/>
  <c r="AM368" i="12" s="1"/>
  <c r="AS368" i="12"/>
  <c r="AO368" i="12"/>
  <c r="AL368" i="12"/>
  <c r="AK368" i="12"/>
  <c r="AJ368" i="12"/>
  <c r="B368" i="12"/>
  <c r="AH368" i="12" s="1"/>
  <c r="AU367" i="12"/>
  <c r="AM367" i="12"/>
  <c r="B367" i="12"/>
  <c r="AU366" i="12"/>
  <c r="AM366" i="12"/>
  <c r="B366" i="12"/>
  <c r="AU365" i="12"/>
  <c r="AM365" i="12"/>
  <c r="B365" i="12"/>
  <c r="AU356" i="12"/>
  <c r="AM356" i="12" s="1"/>
  <c r="B356" i="12"/>
  <c r="AL356" i="12" s="1"/>
  <c r="AU355" i="12"/>
  <c r="AM355" i="12" s="1"/>
  <c r="AN355" i="12" s="1"/>
  <c r="AS355" i="12"/>
  <c r="AL355" i="12"/>
  <c r="AK355" i="12"/>
  <c r="B355" i="12"/>
  <c r="AI355" i="12" s="1"/>
  <c r="AU354" i="12"/>
  <c r="AM354" i="12" s="1"/>
  <c r="B354" i="12"/>
  <c r="AU353" i="12"/>
  <c r="AM353" i="12"/>
  <c r="B353" i="12"/>
  <c r="AU352" i="12"/>
  <c r="AM352" i="12" s="1"/>
  <c r="B352" i="12"/>
  <c r="AU351" i="12"/>
  <c r="AM351" i="12" s="1"/>
  <c r="B351" i="12"/>
  <c r="AU342" i="12"/>
  <c r="AM342" i="12" s="1"/>
  <c r="B342" i="12"/>
  <c r="AI342" i="12" s="1"/>
  <c r="AU341" i="12"/>
  <c r="AM341" i="12" s="1"/>
  <c r="B341" i="12"/>
  <c r="AJ341" i="12" s="1"/>
  <c r="AU340" i="12"/>
  <c r="AM340" i="12" s="1"/>
  <c r="AJ340" i="12"/>
  <c r="B340" i="12"/>
  <c r="AU339" i="12"/>
  <c r="AM339" i="12"/>
  <c r="B339" i="12"/>
  <c r="AU338" i="12"/>
  <c r="AM338" i="12"/>
  <c r="B338" i="12"/>
  <c r="AU337" i="12"/>
  <c r="AM337" i="12" s="1"/>
  <c r="B337" i="12"/>
  <c r="AU328" i="12"/>
  <c r="AM328" i="12" s="1"/>
  <c r="B328" i="12"/>
  <c r="AU327" i="12"/>
  <c r="AM327" i="12"/>
  <c r="B327" i="12"/>
  <c r="AU326" i="12"/>
  <c r="AM326" i="12" s="1"/>
  <c r="AN326" i="12" s="1"/>
  <c r="AS326" i="12"/>
  <c r="AL326" i="12"/>
  <c r="AK326" i="12"/>
  <c r="AJ326" i="12"/>
  <c r="B326" i="12"/>
  <c r="AO326" i="12" s="1"/>
  <c r="AU325" i="12"/>
  <c r="AM325" i="12" s="1"/>
  <c r="B325" i="12"/>
  <c r="AU324" i="12"/>
  <c r="AM324" i="12"/>
  <c r="B324" i="12"/>
  <c r="AU323" i="12"/>
  <c r="AM323" i="12" s="1"/>
  <c r="B323" i="12"/>
  <c r="AU314" i="12"/>
  <c r="AS314" i="12"/>
  <c r="AM314" i="12"/>
  <c r="AL314" i="12"/>
  <c r="AK314" i="12"/>
  <c r="AJ314" i="12"/>
  <c r="AI314" i="12"/>
  <c r="B314" i="12"/>
  <c r="AO314" i="12" s="1"/>
  <c r="AU313" i="12"/>
  <c r="AM313" i="12" s="1"/>
  <c r="B313" i="12"/>
  <c r="AL313" i="12" s="1"/>
  <c r="AU312" i="12"/>
  <c r="AM312" i="12" s="1"/>
  <c r="AJ312" i="12"/>
  <c r="AI312" i="12"/>
  <c r="AH312" i="12"/>
  <c r="B312" i="12"/>
  <c r="AU311" i="12"/>
  <c r="AM311" i="12"/>
  <c r="B311" i="12"/>
  <c r="AU310" i="12"/>
  <c r="AM310" i="12"/>
  <c r="B310" i="12"/>
  <c r="AU309" i="12"/>
  <c r="AM309" i="12" s="1"/>
  <c r="B309" i="12"/>
  <c r="AU300" i="12"/>
  <c r="AM300" i="12" s="1"/>
  <c r="AK300" i="12"/>
  <c r="AJ300" i="12"/>
  <c r="AI300" i="12"/>
  <c r="AH300" i="12"/>
  <c r="B300" i="12"/>
  <c r="AU299" i="12"/>
  <c r="AM299" i="12" s="1"/>
  <c r="B299" i="12"/>
  <c r="AI299" i="12" s="1"/>
  <c r="AU298" i="12"/>
  <c r="AM298" i="12" s="1"/>
  <c r="B298" i="12"/>
  <c r="AI298" i="12" s="1"/>
  <c r="AU297" i="12"/>
  <c r="AM297" i="12"/>
  <c r="B297" i="12"/>
  <c r="AU296" i="12"/>
  <c r="AM296" i="12"/>
  <c r="B296" i="12"/>
  <c r="AU295" i="12"/>
  <c r="AM295" i="12"/>
  <c r="B295" i="12"/>
  <c r="AU286" i="12"/>
  <c r="AM286" i="12" s="1"/>
  <c r="B286" i="12"/>
  <c r="AU285" i="12"/>
  <c r="AM285" i="12" s="1"/>
  <c r="AN285" i="12" s="1"/>
  <c r="AS285" i="12"/>
  <c r="AO285" i="12"/>
  <c r="AJ285" i="12"/>
  <c r="AI285" i="12"/>
  <c r="B285" i="12"/>
  <c r="AH285" i="12" s="1"/>
  <c r="AU284" i="12"/>
  <c r="AM284" i="12"/>
  <c r="B284" i="12"/>
  <c r="AS284" i="12" s="1"/>
  <c r="AU283" i="12"/>
  <c r="AM283" i="12" s="1"/>
  <c r="B283" i="12"/>
  <c r="AU282" i="12"/>
  <c r="AM282" i="12"/>
  <c r="B282" i="12"/>
  <c r="AU281" i="12"/>
  <c r="AM281" i="12"/>
  <c r="B281" i="12"/>
  <c r="AU272" i="12"/>
  <c r="AM272" i="12" s="1"/>
  <c r="AS272" i="12"/>
  <c r="AO272" i="12"/>
  <c r="AK272" i="12"/>
  <c r="B272" i="12"/>
  <c r="AU271" i="12"/>
  <c r="AM271" i="12" s="1"/>
  <c r="B271" i="12"/>
  <c r="AO271" i="12" s="1"/>
  <c r="AU270" i="12"/>
  <c r="AM270" i="12"/>
  <c r="B270" i="12"/>
  <c r="AU269" i="12"/>
  <c r="AM269" i="12"/>
  <c r="B269" i="12"/>
  <c r="AU268" i="12"/>
  <c r="AM268" i="12" s="1"/>
  <c r="B268" i="12"/>
  <c r="AU267" i="12"/>
  <c r="AM267" i="12" s="1"/>
  <c r="B267" i="12"/>
  <c r="AU258" i="12"/>
  <c r="AM258" i="12"/>
  <c r="B258" i="12"/>
  <c r="AU257" i="12"/>
  <c r="AM257" i="12"/>
  <c r="B257" i="12"/>
  <c r="AK257" i="12" s="1"/>
  <c r="AU256" i="12"/>
  <c r="AM256" i="12"/>
  <c r="B256" i="12"/>
  <c r="AS256" i="12" s="1"/>
  <c r="AU255" i="12"/>
  <c r="AM255" i="12" s="1"/>
  <c r="B255" i="12"/>
  <c r="AU254" i="12"/>
  <c r="AM254" i="12" s="1"/>
  <c r="B254" i="12"/>
  <c r="AU253" i="12"/>
  <c r="AM253" i="12"/>
  <c r="B253" i="12"/>
  <c r="AU244" i="12"/>
  <c r="AM244" i="12"/>
  <c r="B244" i="12"/>
  <c r="AS244" i="12" s="1"/>
  <c r="AU243" i="12"/>
  <c r="AM243" i="12"/>
  <c r="B243" i="12"/>
  <c r="AU242" i="12"/>
  <c r="AM242" i="12"/>
  <c r="B242" i="12"/>
  <c r="AI242" i="12" s="1"/>
  <c r="AU241" i="12"/>
  <c r="AM241" i="12" s="1"/>
  <c r="B241" i="12"/>
  <c r="AU240" i="12"/>
  <c r="AM240" i="12"/>
  <c r="B240" i="12"/>
  <c r="AU239" i="12"/>
  <c r="AM239" i="12"/>
  <c r="B239" i="12"/>
  <c r="AU230" i="12"/>
  <c r="AM230" i="12"/>
  <c r="B230" i="12"/>
  <c r="AO230" i="12" s="1"/>
  <c r="AU229" i="12"/>
  <c r="AM229" i="12" s="1"/>
  <c r="B229" i="12"/>
  <c r="AL229" i="12" s="1"/>
  <c r="AU228" i="12"/>
  <c r="AM228" i="12" s="1"/>
  <c r="B228" i="12"/>
  <c r="AU227" i="12"/>
  <c r="AM227" i="12" s="1"/>
  <c r="B227" i="12"/>
  <c r="AU226" i="12"/>
  <c r="AM226" i="12"/>
  <c r="B226" i="12"/>
  <c r="AU225" i="12"/>
  <c r="AM225" i="12" s="1"/>
  <c r="B225" i="12"/>
  <c r="AU216" i="12"/>
  <c r="AM216" i="12"/>
  <c r="B216" i="12"/>
  <c r="AU215" i="12"/>
  <c r="AO215" i="12"/>
  <c r="AM215" i="12"/>
  <c r="AN215" i="12" s="1"/>
  <c r="AL215" i="12"/>
  <c r="AK215" i="12"/>
  <c r="AJ215" i="12"/>
  <c r="AI215" i="12"/>
  <c r="B215" i="12"/>
  <c r="AS215" i="12" s="1"/>
  <c r="AU214" i="12"/>
  <c r="AO214" i="12"/>
  <c r="AM214" i="12"/>
  <c r="AL214" i="12"/>
  <c r="AK214" i="12"/>
  <c r="AJ214" i="12"/>
  <c r="AI214" i="12"/>
  <c r="B214" i="12"/>
  <c r="AH214" i="12" s="1"/>
  <c r="AU213" i="12"/>
  <c r="AM213" i="12" s="1"/>
  <c r="B213" i="12"/>
  <c r="AU212" i="12"/>
  <c r="AM212" i="12" s="1"/>
  <c r="B212" i="12"/>
  <c r="AU211" i="12"/>
  <c r="AM211" i="12" s="1"/>
  <c r="B211" i="12"/>
  <c r="AU202" i="12"/>
  <c r="AM202" i="12"/>
  <c r="B202" i="12"/>
  <c r="AO202" i="12" s="1"/>
  <c r="AU201" i="12"/>
  <c r="AM201" i="12" s="1"/>
  <c r="B201" i="12"/>
  <c r="AH201" i="12" s="1"/>
  <c r="AU200" i="12"/>
  <c r="AM200" i="12" s="1"/>
  <c r="B200" i="12"/>
  <c r="AO200" i="12" s="1"/>
  <c r="AU199" i="12"/>
  <c r="AM199" i="12" s="1"/>
  <c r="B199" i="12"/>
  <c r="AU198" i="12"/>
  <c r="AM198" i="12" s="1"/>
  <c r="B198" i="12"/>
  <c r="AU197" i="12"/>
  <c r="AM197" i="12" s="1"/>
  <c r="B197" i="12"/>
  <c r="AU188" i="12"/>
  <c r="AM188" i="12" s="1"/>
  <c r="AO188" i="12"/>
  <c r="B188" i="12"/>
  <c r="AU187" i="12"/>
  <c r="AM187" i="12" s="1"/>
  <c r="B187" i="12"/>
  <c r="AU186" i="12"/>
  <c r="AM186" i="12" s="1"/>
  <c r="AN186" i="12" s="1"/>
  <c r="AS186" i="12"/>
  <c r="AL186" i="12"/>
  <c r="B186" i="12"/>
  <c r="AO186" i="12" s="1"/>
  <c r="AU185" i="12"/>
  <c r="AM185" i="12" s="1"/>
  <c r="B185" i="12"/>
  <c r="AU184" i="12"/>
  <c r="AM184" i="12" s="1"/>
  <c r="B184" i="12"/>
  <c r="AU183" i="12"/>
  <c r="AM183" i="12" s="1"/>
  <c r="B183" i="12"/>
  <c r="AU174" i="12"/>
  <c r="AM174" i="12" s="1"/>
  <c r="AS174" i="12"/>
  <c r="AO174" i="12"/>
  <c r="B174" i="12"/>
  <c r="AU173" i="12"/>
  <c r="AS173" i="12"/>
  <c r="AM173" i="12"/>
  <c r="AN173" i="12" s="1"/>
  <c r="AL173" i="12"/>
  <c r="AK173" i="12"/>
  <c r="AJ173" i="12"/>
  <c r="AI173" i="12"/>
  <c r="AH173" i="12"/>
  <c r="B173" i="12"/>
  <c r="AO173" i="12" s="1"/>
  <c r="AU172" i="12"/>
  <c r="AM172" i="12" s="1"/>
  <c r="B172" i="12"/>
  <c r="AU171" i="12"/>
  <c r="AM171" i="12" s="1"/>
  <c r="B171" i="12"/>
  <c r="AU170" i="12"/>
  <c r="AM170" i="12"/>
  <c r="B170" i="12"/>
  <c r="AU169" i="12"/>
  <c r="AM169" i="12" s="1"/>
  <c r="B169" i="12"/>
  <c r="AU160" i="12"/>
  <c r="AM160" i="12" s="1"/>
  <c r="B160" i="12"/>
  <c r="AU159" i="12"/>
  <c r="AM159" i="12"/>
  <c r="B159" i="12"/>
  <c r="AK159" i="12" s="1"/>
  <c r="AU158" i="12"/>
  <c r="AM158" i="12" s="1"/>
  <c r="B158" i="12"/>
  <c r="AU157" i="12"/>
  <c r="AM157" i="12" s="1"/>
  <c r="B157" i="12"/>
  <c r="AU156" i="12"/>
  <c r="AM156" i="12" s="1"/>
  <c r="B156" i="12"/>
  <c r="AU155" i="12"/>
  <c r="AM155" i="12"/>
  <c r="B155" i="12"/>
  <c r="AU146" i="12"/>
  <c r="AM146" i="12"/>
  <c r="B146" i="12"/>
  <c r="AS146" i="12" s="1"/>
  <c r="AU145" i="12"/>
  <c r="AM145" i="12" s="1"/>
  <c r="AN145" i="12" s="1"/>
  <c r="AO145" i="12"/>
  <c r="AL145" i="12"/>
  <c r="AK145" i="12"/>
  <c r="AJ145" i="12"/>
  <c r="AI145" i="12"/>
  <c r="B145" i="12"/>
  <c r="AS145" i="12" s="1"/>
  <c r="AU144" i="12"/>
  <c r="AM144" i="12" s="1"/>
  <c r="B144" i="12"/>
  <c r="AU143" i="12"/>
  <c r="AM143" i="12" s="1"/>
  <c r="B143" i="12"/>
  <c r="AU142" i="12"/>
  <c r="AM142" i="12"/>
  <c r="B142" i="12"/>
  <c r="AU141" i="12"/>
  <c r="AM141" i="12" s="1"/>
  <c r="B141" i="12"/>
  <c r="AU132" i="12"/>
  <c r="AM132" i="12" s="1"/>
  <c r="AS132" i="12"/>
  <c r="B132" i="12"/>
  <c r="AI132" i="12" s="1"/>
  <c r="AU131" i="12"/>
  <c r="AM131" i="12" s="1"/>
  <c r="AO131" i="12"/>
  <c r="AI131" i="12"/>
  <c r="AH131" i="12"/>
  <c r="B131" i="12"/>
  <c r="AS131" i="12" s="1"/>
  <c r="AU130" i="12"/>
  <c r="AM130" i="12"/>
  <c r="B130" i="12"/>
  <c r="AS130" i="12" s="1"/>
  <c r="AU129" i="12"/>
  <c r="AM129" i="12" s="1"/>
  <c r="B129" i="12"/>
  <c r="AU128" i="12"/>
  <c r="AM128" i="12"/>
  <c r="B128" i="12"/>
  <c r="AU127" i="12"/>
  <c r="AM127" i="12" s="1"/>
  <c r="B127" i="12"/>
  <c r="AU118" i="12"/>
  <c r="AM118" i="12" s="1"/>
  <c r="AN118" i="12" s="1"/>
  <c r="AS118" i="12"/>
  <c r="B118" i="12"/>
  <c r="AO118" i="12" s="1"/>
  <c r="AU117" i="12"/>
  <c r="AM117" i="12" s="1"/>
  <c r="AO117" i="12"/>
  <c r="B117" i="12"/>
  <c r="AU116" i="12"/>
  <c r="AM116" i="12" s="1"/>
  <c r="AS116" i="12"/>
  <c r="B116" i="12"/>
  <c r="AK116" i="12" s="1"/>
  <c r="AU115" i="12"/>
  <c r="AM115" i="12"/>
  <c r="B115" i="12"/>
  <c r="AU114" i="12"/>
  <c r="AM114" i="12"/>
  <c r="B114" i="12"/>
  <c r="AU113" i="12"/>
  <c r="AM113" i="12" s="1"/>
  <c r="B113" i="12"/>
  <c r="AU104" i="12"/>
  <c r="AS104" i="12"/>
  <c r="AM104" i="12"/>
  <c r="AN104" i="12" s="1"/>
  <c r="AL104" i="12"/>
  <c r="B104" i="12"/>
  <c r="AU103" i="12"/>
  <c r="AS103" i="12"/>
  <c r="AM103" i="12"/>
  <c r="AN103" i="12" s="1"/>
  <c r="B103" i="12"/>
  <c r="AJ103" i="12" s="1"/>
  <c r="AU102" i="12"/>
  <c r="AM102" i="12"/>
  <c r="B102" i="12"/>
  <c r="AU101" i="12"/>
  <c r="AM101" i="12"/>
  <c r="B101" i="12"/>
  <c r="AU100" i="12"/>
  <c r="AM100" i="12" s="1"/>
  <c r="B100" i="12"/>
  <c r="AU99" i="12"/>
  <c r="AM99" i="12"/>
  <c r="B99" i="12"/>
  <c r="AU90" i="12"/>
  <c r="AM90" i="12"/>
  <c r="B90" i="12"/>
  <c r="AU89" i="12"/>
  <c r="AM89" i="12" s="1"/>
  <c r="AN89" i="12" s="1"/>
  <c r="AO89" i="12"/>
  <c r="AL89" i="12"/>
  <c r="AK89" i="12"/>
  <c r="AJ89" i="12"/>
  <c r="B89" i="12"/>
  <c r="AS89" i="12" s="1"/>
  <c r="AU88" i="12"/>
  <c r="AM88" i="12" s="1"/>
  <c r="AH88" i="12"/>
  <c r="B88" i="12"/>
  <c r="AU87" i="12"/>
  <c r="AM87" i="12" s="1"/>
  <c r="B87" i="12"/>
  <c r="AU86" i="12"/>
  <c r="AM86" i="12" s="1"/>
  <c r="B86" i="12"/>
  <c r="AU85" i="12"/>
  <c r="AM85" i="12"/>
  <c r="B85" i="12"/>
  <c r="AU76" i="12"/>
  <c r="AS76" i="12"/>
  <c r="AO76" i="12"/>
  <c r="AM76" i="12"/>
  <c r="AN76" i="12" s="1"/>
  <c r="AL76" i="12"/>
  <c r="AK76" i="12"/>
  <c r="AJ76" i="12"/>
  <c r="B76" i="12"/>
  <c r="AH76" i="12" s="1"/>
  <c r="AU75" i="12"/>
  <c r="AM75" i="12" s="1"/>
  <c r="B75" i="12"/>
  <c r="AO75" i="12" s="1"/>
  <c r="AU74" i="12"/>
  <c r="AM74" i="12" s="1"/>
  <c r="B74" i="12"/>
  <c r="AS74" i="12" s="1"/>
  <c r="AU73" i="12"/>
  <c r="AM73" i="12"/>
  <c r="B73" i="12"/>
  <c r="AU72" i="12"/>
  <c r="AM72" i="12"/>
  <c r="B72" i="12"/>
  <c r="AU71" i="12"/>
  <c r="AM71" i="12" s="1"/>
  <c r="B71" i="12"/>
  <c r="AU62" i="12"/>
  <c r="AM62" i="12"/>
  <c r="B62" i="12"/>
  <c r="AH62" i="12" s="1"/>
  <c r="AU61" i="12"/>
  <c r="AM61" i="12" s="1"/>
  <c r="AS61" i="12"/>
  <c r="AK61" i="12"/>
  <c r="AJ61" i="12"/>
  <c r="AI61" i="12"/>
  <c r="B61" i="12"/>
  <c r="AL61" i="12" s="1"/>
  <c r="AU60" i="12"/>
  <c r="AM60" i="12" s="1"/>
  <c r="B60" i="12"/>
  <c r="AU59" i="12"/>
  <c r="AM59" i="12" s="1"/>
  <c r="B59" i="12"/>
  <c r="AU58" i="12"/>
  <c r="AM58" i="12" s="1"/>
  <c r="B58" i="12"/>
  <c r="AU57" i="12"/>
  <c r="AM57" i="12" s="1"/>
  <c r="B57" i="12"/>
  <c r="AU48" i="12"/>
  <c r="AM48" i="12" s="1"/>
  <c r="AS48" i="12"/>
  <c r="B48" i="12"/>
  <c r="AU47" i="12"/>
  <c r="AO47" i="12"/>
  <c r="AM47" i="12"/>
  <c r="B47" i="12"/>
  <c r="AU46" i="12"/>
  <c r="AM46" i="12" s="1"/>
  <c r="AJ46" i="12"/>
  <c r="B46" i="12"/>
  <c r="AU45" i="12"/>
  <c r="AM45" i="12" s="1"/>
  <c r="B45" i="12"/>
  <c r="AU44" i="12"/>
  <c r="AM44" i="12" s="1"/>
  <c r="B44" i="12"/>
  <c r="AU43" i="12"/>
  <c r="AM43" i="12"/>
  <c r="B43" i="12"/>
  <c r="AU34" i="12"/>
  <c r="AM34" i="12" s="1"/>
  <c r="AS34" i="12"/>
  <c r="B34" i="12"/>
  <c r="AI34" i="12" s="1"/>
  <c r="AU33" i="12"/>
  <c r="AM33" i="12"/>
  <c r="B33" i="12"/>
  <c r="AS33" i="12" s="1"/>
  <c r="AU32" i="12"/>
  <c r="AM32" i="12" s="1"/>
  <c r="AO32" i="12"/>
  <c r="AL32" i="12"/>
  <c r="B32" i="12"/>
  <c r="AU31" i="12"/>
  <c r="AM31" i="12"/>
  <c r="B31" i="12"/>
  <c r="AU30" i="12"/>
  <c r="AM30" i="12" s="1"/>
  <c r="B30" i="12"/>
  <c r="AU29" i="12"/>
  <c r="AM29" i="12" s="1"/>
  <c r="B29" i="12"/>
  <c r="AU20" i="12"/>
  <c r="AJ20" i="12"/>
  <c r="B20" i="12"/>
  <c r="AK20" i="12" s="1"/>
  <c r="AU19" i="12"/>
  <c r="AM19" i="12" s="1"/>
  <c r="B19" i="12"/>
  <c r="AU18" i="12"/>
  <c r="AM18" i="12" s="1"/>
  <c r="AS18" i="12"/>
  <c r="AT18" i="12" s="1"/>
  <c r="AO18" i="12"/>
  <c r="B18" i="12"/>
  <c r="AK18" i="12" s="1"/>
  <c r="AU17" i="12"/>
  <c r="AV17" i="12" s="1"/>
  <c r="AP17" i="12" s="1"/>
  <c r="AM17" i="12"/>
  <c r="B17" i="12"/>
  <c r="AU16" i="12"/>
  <c r="B16" i="12"/>
  <c r="AU15" i="12"/>
  <c r="B15" i="12"/>
  <c r="C8" i="12"/>
  <c r="AY10" i="12" s="1"/>
  <c r="AH468" i="11"/>
  <c r="AH467" i="11"/>
  <c r="AH466" i="11"/>
  <c r="AH454" i="11"/>
  <c r="AH453" i="11"/>
  <c r="AH452" i="11"/>
  <c r="AH440" i="11"/>
  <c r="AH439" i="11"/>
  <c r="AH438" i="11"/>
  <c r="AH426" i="11"/>
  <c r="AH425" i="11"/>
  <c r="AH424" i="11"/>
  <c r="AH412" i="11"/>
  <c r="AH411" i="11"/>
  <c r="AH410" i="11"/>
  <c r="AH398" i="11"/>
  <c r="AH397" i="11"/>
  <c r="AH396" i="11"/>
  <c r="AH384" i="11"/>
  <c r="AH383" i="11"/>
  <c r="AH382" i="11"/>
  <c r="AH370" i="11"/>
  <c r="AH369" i="11"/>
  <c r="AH368" i="11"/>
  <c r="AH356" i="11"/>
  <c r="AH355" i="11"/>
  <c r="AH354" i="11"/>
  <c r="AH342" i="11"/>
  <c r="AH341" i="11"/>
  <c r="AH340" i="11"/>
  <c r="AH328" i="11"/>
  <c r="AH327" i="11"/>
  <c r="AH326" i="11"/>
  <c r="AH314" i="11"/>
  <c r="AH313" i="11"/>
  <c r="AH312" i="11"/>
  <c r="AH300" i="11"/>
  <c r="AH299" i="11"/>
  <c r="AH298" i="11"/>
  <c r="AH286" i="11"/>
  <c r="AH285" i="11"/>
  <c r="AH284" i="11"/>
  <c r="AH272" i="11"/>
  <c r="AH271" i="11"/>
  <c r="AH270" i="11"/>
  <c r="AH258" i="11"/>
  <c r="AH257" i="11"/>
  <c r="AH256" i="11"/>
  <c r="AH244" i="11"/>
  <c r="AH243" i="11"/>
  <c r="AH242" i="11"/>
  <c r="AH230" i="11"/>
  <c r="AH229" i="11"/>
  <c r="AH228" i="11"/>
  <c r="AH216" i="11"/>
  <c r="AH215" i="11"/>
  <c r="AH214" i="11"/>
  <c r="AH202" i="11"/>
  <c r="AH201" i="11"/>
  <c r="AH200" i="11"/>
  <c r="AH188" i="11"/>
  <c r="AH187" i="11"/>
  <c r="AH186" i="11"/>
  <c r="AH174" i="11"/>
  <c r="AH173" i="11"/>
  <c r="AH172" i="11"/>
  <c r="AH160" i="11"/>
  <c r="AH159" i="11"/>
  <c r="AH158" i="11"/>
  <c r="AH146" i="11"/>
  <c r="AH145" i="11"/>
  <c r="AH144" i="11"/>
  <c r="AH132" i="11"/>
  <c r="AH131" i="11"/>
  <c r="AH130" i="11"/>
  <c r="AH118" i="11"/>
  <c r="AH117" i="11"/>
  <c r="AH116" i="11"/>
  <c r="AH104" i="11"/>
  <c r="AH103" i="11"/>
  <c r="AH102" i="11"/>
  <c r="AH90" i="11"/>
  <c r="AH89" i="11"/>
  <c r="AH88" i="11"/>
  <c r="AH76" i="11"/>
  <c r="AH75" i="11"/>
  <c r="AH74" i="11"/>
  <c r="AH62" i="11"/>
  <c r="AH61" i="11"/>
  <c r="AH60" i="11"/>
  <c r="AH48" i="11"/>
  <c r="AH47" i="11"/>
  <c r="AH46" i="11"/>
  <c r="AH34" i="11"/>
  <c r="AH33" i="11"/>
  <c r="AH32" i="11"/>
  <c r="AZ141" i="11"/>
  <c r="AZ127" i="11"/>
  <c r="AZ113" i="11"/>
  <c r="AZ99" i="11"/>
  <c r="AZ85" i="11"/>
  <c r="AZ71" i="11"/>
  <c r="AU71" i="11"/>
  <c r="BC20" i="12" l="1"/>
  <c r="BE20" i="12"/>
  <c r="AN131" i="12"/>
  <c r="AN32" i="12"/>
  <c r="AO60" i="12"/>
  <c r="AI60" i="12"/>
  <c r="AH60" i="12"/>
  <c r="AN18" i="12"/>
  <c r="AS228" i="12"/>
  <c r="AN228" i="12" s="1"/>
  <c r="AL228" i="12"/>
  <c r="AK228" i="12"/>
  <c r="AH284" i="12"/>
  <c r="AH342" i="12"/>
  <c r="AS382" i="12"/>
  <c r="AN382" i="12" s="1"/>
  <c r="AO382" i="12"/>
  <c r="AY12" i="12"/>
  <c r="AO46" i="12"/>
  <c r="AI46" i="12"/>
  <c r="AH46" i="12"/>
  <c r="AL60" i="12"/>
  <c r="AS88" i="12"/>
  <c r="AN88" i="12" s="1"/>
  <c r="AO88" i="12"/>
  <c r="AL88" i="12"/>
  <c r="AI104" i="12"/>
  <c r="AH104" i="12"/>
  <c r="AJ174" i="12"/>
  <c r="AI174" i="12"/>
  <c r="AH228" i="12"/>
  <c r="AO242" i="12"/>
  <c r="AL257" i="12"/>
  <c r="AI284" i="12"/>
  <c r="AH382" i="12"/>
  <c r="AJ60" i="12"/>
  <c r="AN314" i="12"/>
  <c r="AL342" i="12"/>
  <c r="AK342" i="12"/>
  <c r="AK60" i="12"/>
  <c r="AS62" i="12"/>
  <c r="AN62" i="12" s="1"/>
  <c r="AO62" i="12"/>
  <c r="AI62" i="12"/>
  <c r="AS102" i="12"/>
  <c r="AJ102" i="12"/>
  <c r="AI102" i="12"/>
  <c r="AI160" i="12"/>
  <c r="AO160" i="12"/>
  <c r="AL160" i="12"/>
  <c r="AI228" i="12"/>
  <c r="AL284" i="12"/>
  <c r="AO298" i="12"/>
  <c r="AJ342" i="12"/>
  <c r="AI382" i="12"/>
  <c r="AO396" i="12"/>
  <c r="AL396" i="12"/>
  <c r="AK396" i="12"/>
  <c r="AK46" i="12"/>
  <c r="AJ62" i="12"/>
  <c r="AI88" i="12"/>
  <c r="AH102" i="12"/>
  <c r="AJ160" i="12"/>
  <c r="AJ228" i="12"/>
  <c r="AS257" i="12"/>
  <c r="AN284" i="12"/>
  <c r="AO342" i="12"/>
  <c r="AJ382" i="12"/>
  <c r="AJ396" i="12"/>
  <c r="AH453" i="12"/>
  <c r="AH20" i="12"/>
  <c r="BF20" i="12" s="1"/>
  <c r="AH32" i="12"/>
  <c r="AJ32" i="12"/>
  <c r="AI32" i="12"/>
  <c r="AL46" i="12"/>
  <c r="AK62" i="12"/>
  <c r="AJ88" i="12"/>
  <c r="AK102" i="12"/>
  <c r="AL131" i="12"/>
  <c r="AK160" i="12"/>
  <c r="AN174" i="12"/>
  <c r="AS214" i="12"/>
  <c r="AN214" i="12" s="1"/>
  <c r="AO228" i="12"/>
  <c r="AH270" i="12"/>
  <c r="AS270" i="12"/>
  <c r="AN270" i="12" s="1"/>
  <c r="AS342" i="12"/>
  <c r="AK382" i="12"/>
  <c r="AS396" i="12"/>
  <c r="AN396" i="12" s="1"/>
  <c r="AL438" i="12"/>
  <c r="AJ438" i="12"/>
  <c r="AI438" i="12"/>
  <c r="AH438" i="12"/>
  <c r="AI453" i="12"/>
  <c r="AI20" i="12"/>
  <c r="AK32" i="12"/>
  <c r="AH61" i="12"/>
  <c r="AL62" i="12"/>
  <c r="AK88" i="12"/>
  <c r="AL102" i="12"/>
  <c r="AO104" i="12"/>
  <c r="AS160" i="12"/>
  <c r="AJ258" i="12"/>
  <c r="AO258" i="12"/>
  <c r="AN342" i="12"/>
  <c r="AJ355" i="12"/>
  <c r="AL382" i="12"/>
  <c r="AL412" i="12"/>
  <c r="AS412" i="12"/>
  <c r="AN412" i="12" s="1"/>
  <c r="AO412" i="12"/>
  <c r="AI426" i="12"/>
  <c r="AK438" i="12"/>
  <c r="AJ453" i="12"/>
  <c r="AH242" i="12"/>
  <c r="AL242" i="12"/>
  <c r="AK242" i="12"/>
  <c r="AJ242" i="12"/>
  <c r="AN61" i="12"/>
  <c r="AH257" i="12"/>
  <c r="AN33" i="12"/>
  <c r="AS60" i="12"/>
  <c r="AN60" i="12" s="1"/>
  <c r="AN102" i="12"/>
  <c r="AS188" i="12"/>
  <c r="AN188" i="12" s="1"/>
  <c r="AL188" i="12"/>
  <c r="AK188" i="12"/>
  <c r="AJ188" i="12"/>
  <c r="AK453" i="12"/>
  <c r="AV20" i="12"/>
  <c r="AM20" i="12"/>
  <c r="AJ47" i="12"/>
  <c r="AS47" i="12"/>
  <c r="AT47" i="12" s="1"/>
  <c r="AT61" i="12" s="1"/>
  <c r="AO102" i="12"/>
  <c r="AH146" i="12"/>
  <c r="AJ158" i="12"/>
  <c r="AI158" i="12"/>
  <c r="AH158" i="12"/>
  <c r="AH188" i="12"/>
  <c r="AJ229" i="12"/>
  <c r="AI244" i="12"/>
  <c r="AS369" i="12"/>
  <c r="AK369" i="12"/>
  <c r="AJ369" i="12"/>
  <c r="AI369" i="12"/>
  <c r="AS424" i="12"/>
  <c r="AO424" i="12"/>
  <c r="AL453" i="12"/>
  <c r="AK47" i="12"/>
  <c r="AH89" i="12"/>
  <c r="AL146" i="12"/>
  <c r="AK158" i="12"/>
  <c r="AI188" i="12"/>
  <c r="AK229" i="12"/>
  <c r="AL244" i="12"/>
  <c r="AH369" i="12"/>
  <c r="AN453" i="12"/>
  <c r="AS32" i="12"/>
  <c r="AL47" i="12"/>
  <c r="AO61" i="12"/>
  <c r="AI76" i="12"/>
  <c r="AI89" i="12"/>
  <c r="AN146" i="12"/>
  <c r="AS158" i="12"/>
  <c r="AS201" i="12"/>
  <c r="AN201" i="12" s="1"/>
  <c r="AI326" i="12"/>
  <c r="AO355" i="12"/>
  <c r="AL369" i="12"/>
  <c r="AO410" i="12"/>
  <c r="AL410" i="12"/>
  <c r="AO453" i="12"/>
  <c r="AN244" i="12"/>
  <c r="AJ186" i="12"/>
  <c r="AK356" i="12"/>
  <c r="AH440" i="12"/>
  <c r="AK452" i="12"/>
  <c r="AK34" i="12"/>
  <c r="AH145" i="12"/>
  <c r="AK186" i="12"/>
  <c r="AH215" i="12"/>
  <c r="AH314" i="12"/>
  <c r="AI368" i="12"/>
  <c r="AT32" i="12"/>
  <c r="AV31" i="12"/>
  <c r="AN74" i="12"/>
  <c r="AP20" i="12"/>
  <c r="AQ20" i="12" s="1"/>
  <c r="AV34" i="12"/>
  <c r="AT33" i="12"/>
  <c r="AJ384" i="12"/>
  <c r="AO384" i="12"/>
  <c r="AS384" i="12"/>
  <c r="AN384" i="12" s="1"/>
  <c r="AL384" i="12"/>
  <c r="AI384" i="12"/>
  <c r="AK384" i="12"/>
  <c r="AH384" i="12"/>
  <c r="AO327" i="12"/>
  <c r="AS327" i="12"/>
  <c r="AJ327" i="12"/>
  <c r="AK327" i="12"/>
  <c r="AI327" i="12"/>
  <c r="AH327" i="12"/>
  <c r="AL327" i="12"/>
  <c r="AT60" i="12"/>
  <c r="AT74" i="12" s="1"/>
  <c r="AT88" i="12" s="1"/>
  <c r="AT102" i="12" s="1"/>
  <c r="AT116" i="12" s="1"/>
  <c r="AT130" i="12" s="1"/>
  <c r="AH16" i="12"/>
  <c r="AN243" i="12"/>
  <c r="AN160" i="12"/>
  <c r="AO19" i="12"/>
  <c r="AK19" i="12"/>
  <c r="AJ19" i="12"/>
  <c r="AS19" i="12"/>
  <c r="AT19" i="12" s="1"/>
  <c r="AH19" i="12"/>
  <c r="AI19" i="12"/>
  <c r="AY18" i="12"/>
  <c r="AY14" i="12"/>
  <c r="AO467" i="12"/>
  <c r="AS467" i="12"/>
  <c r="AN467" i="12" s="1"/>
  <c r="AL467" i="12"/>
  <c r="AH467" i="12"/>
  <c r="AK467" i="12"/>
  <c r="AJ467" i="12"/>
  <c r="AI467" i="12"/>
  <c r="AN48" i="12"/>
  <c r="AN132" i="12"/>
  <c r="AL187" i="12"/>
  <c r="AS187" i="12"/>
  <c r="AN187" i="12" s="1"/>
  <c r="AH187" i="12"/>
  <c r="AI216" i="12"/>
  <c r="AL216" i="12"/>
  <c r="AK216" i="12"/>
  <c r="AO216" i="12"/>
  <c r="AJ216" i="12"/>
  <c r="AV16" i="12"/>
  <c r="AM16" i="12"/>
  <c r="AI75" i="12"/>
  <c r="AJ90" i="12"/>
  <c r="AI90" i="12"/>
  <c r="AO90" i="12"/>
  <c r="AL144" i="12"/>
  <c r="AO144" i="12"/>
  <c r="AS144" i="12"/>
  <c r="AJ187" i="12"/>
  <c r="AH90" i="12"/>
  <c r="AJ117" i="12"/>
  <c r="AI117" i="12"/>
  <c r="AS117" i="12"/>
  <c r="AN117" i="12" s="1"/>
  <c r="AH144" i="12"/>
  <c r="AK187" i="12"/>
  <c r="AO74" i="12"/>
  <c r="AK75" i="12"/>
  <c r="AH117" i="12"/>
  <c r="BD481" i="12"/>
  <c r="BD482" i="12" s="1"/>
  <c r="BD483" i="12" s="1"/>
  <c r="BD484" i="12" s="1"/>
  <c r="BD485" i="12" s="1"/>
  <c r="BD486" i="12" s="1"/>
  <c r="BD487" i="12" s="1"/>
  <c r="BD488" i="12" s="1"/>
  <c r="BD489" i="12" s="1"/>
  <c r="BD490" i="12" s="1"/>
  <c r="BD491" i="12" s="1"/>
  <c r="BD492" i="12" s="1"/>
  <c r="BD493" i="12" s="1"/>
  <c r="BD494" i="12" s="1"/>
  <c r="BD495" i="12" s="1"/>
  <c r="BD496" i="12" s="1"/>
  <c r="BD497" i="12" s="1"/>
  <c r="BD498" i="12" s="1"/>
  <c r="BD499" i="12" s="1"/>
  <c r="BD500" i="12" s="1"/>
  <c r="BD501" i="12" s="1"/>
  <c r="BD502" i="12" s="1"/>
  <c r="BD503" i="12" s="1"/>
  <c r="BD504" i="12" s="1"/>
  <c r="BD505" i="12" s="1"/>
  <c r="BD506" i="12" s="1"/>
  <c r="BD507" i="12" s="1"/>
  <c r="BD508" i="12" s="1"/>
  <c r="BD509" i="12" s="1"/>
  <c r="BD510" i="12" s="1"/>
  <c r="BD511" i="12" s="1"/>
  <c r="BD512" i="12" s="1"/>
  <c r="BD513" i="12" s="1"/>
  <c r="C22" i="12"/>
  <c r="C9" i="12"/>
  <c r="AL90" i="12"/>
  <c r="AJ144" i="12"/>
  <c r="AN19" i="12"/>
  <c r="AL117" i="12"/>
  <c r="AH132" i="12"/>
  <c r="AK12" i="12"/>
  <c r="BE18" i="12"/>
  <c r="AV19" i="12"/>
  <c r="AS90" i="12"/>
  <c r="AN116" i="12"/>
  <c r="AL312" i="12"/>
  <c r="AS312" i="12"/>
  <c r="AO312" i="12"/>
  <c r="AK312" i="12"/>
  <c r="AK340" i="12"/>
  <c r="AL340" i="12"/>
  <c r="AS340" i="12"/>
  <c r="AO340" i="12"/>
  <c r="AI340" i="12"/>
  <c r="AH340" i="12"/>
  <c r="AJ411" i="12"/>
  <c r="AH411" i="12"/>
  <c r="AL411" i="12"/>
  <c r="AS411" i="12"/>
  <c r="AK411" i="12"/>
  <c r="AI411" i="12"/>
  <c r="AO411" i="12"/>
  <c r="AN272" i="12"/>
  <c r="AN34" i="12"/>
  <c r="AK74" i="12"/>
  <c r="AJ74" i="12"/>
  <c r="AL74" i="12"/>
  <c r="AH75" i="12"/>
  <c r="AS159" i="12"/>
  <c r="AO159" i="12"/>
  <c r="AO172" i="12"/>
  <c r="AL172" i="12"/>
  <c r="AS172" i="12"/>
  <c r="AN172" i="12" s="1"/>
  <c r="AK172" i="12"/>
  <c r="AJ172" i="12"/>
  <c r="AI172" i="12"/>
  <c r="AI187" i="12"/>
  <c r="AH216" i="12"/>
  <c r="AI243" i="12"/>
  <c r="AH243" i="12"/>
  <c r="AK243" i="12"/>
  <c r="AJ243" i="12"/>
  <c r="AL243" i="12"/>
  <c r="AS243" i="12"/>
  <c r="AO243" i="12"/>
  <c r="BE19" i="12"/>
  <c r="BC18" i="12"/>
  <c r="BB17" i="12"/>
  <c r="AH17" i="12" s="1"/>
  <c r="BB18" i="12"/>
  <c r="BE15" i="12"/>
  <c r="AK15" i="12" s="1"/>
  <c r="AJ12" i="12"/>
  <c r="BC19" i="12"/>
  <c r="BD16" i="12"/>
  <c r="AJ16" i="12" s="1"/>
  <c r="BD15" i="12"/>
  <c r="AJ15" i="12" s="1"/>
  <c r="AI12" i="12"/>
  <c r="BD19" i="12"/>
  <c r="AH12" i="12"/>
  <c r="BC15" i="12"/>
  <c r="AI15" i="12" s="1"/>
  <c r="BE16" i="12"/>
  <c r="AK16" i="12" s="1"/>
  <c r="BB15" i="12"/>
  <c r="BB19" i="12"/>
  <c r="AV15" i="12"/>
  <c r="AM15" i="12"/>
  <c r="AN20" i="12"/>
  <c r="AH74" i="12"/>
  <c r="AJ130" i="12"/>
  <c r="AI130" i="12"/>
  <c r="AO130" i="12"/>
  <c r="AH159" i="12"/>
  <c r="AH172" i="12"/>
  <c r="AN200" i="12"/>
  <c r="AH202" i="12"/>
  <c r="AS202" i="12"/>
  <c r="AL202" i="12"/>
  <c r="AJ202" i="12"/>
  <c r="AI202" i="12"/>
  <c r="AK202" i="12"/>
  <c r="AL328" i="12"/>
  <c r="AK328" i="12"/>
  <c r="AJ328" i="12"/>
  <c r="AI328" i="12"/>
  <c r="AH328" i="12"/>
  <c r="AO328" i="12"/>
  <c r="AL48" i="12"/>
  <c r="AK48" i="12"/>
  <c r="AJ48" i="12"/>
  <c r="AI74" i="12"/>
  <c r="AJ75" i="12"/>
  <c r="AH130" i="12"/>
  <c r="AI159" i="12"/>
  <c r="AN202" i="12"/>
  <c r="AS216" i="12"/>
  <c r="AS328" i="12"/>
  <c r="AN328" i="12" s="1"/>
  <c r="BB16" i="12"/>
  <c r="BC17" i="12"/>
  <c r="AI17" i="12" s="1"/>
  <c r="AH48" i="12"/>
  <c r="AK90" i="12"/>
  <c r="AI116" i="12"/>
  <c r="AH116" i="12"/>
  <c r="AL116" i="12"/>
  <c r="AO116" i="12"/>
  <c r="AK130" i="12"/>
  <c r="AI144" i="12"/>
  <c r="AJ159" i="12"/>
  <c r="AO187" i="12"/>
  <c r="AN258" i="12"/>
  <c r="BC16" i="12"/>
  <c r="AI16" i="12" s="1"/>
  <c r="BD17" i="12"/>
  <c r="AJ17" i="12" s="1"/>
  <c r="AL34" i="12"/>
  <c r="AO34" i="12"/>
  <c r="AI48" i="12"/>
  <c r="AL75" i="12"/>
  <c r="AJ116" i="12"/>
  <c r="AK117" i="12"/>
  <c r="AL130" i="12"/>
  <c r="AL132" i="12"/>
  <c r="AK132" i="12"/>
  <c r="AO132" i="12"/>
  <c r="AJ132" i="12"/>
  <c r="BE17" i="12"/>
  <c r="AK17" i="12" s="1"/>
  <c r="BD18" i="12"/>
  <c r="BB20" i="12"/>
  <c r="AO33" i="12"/>
  <c r="AL33" i="12"/>
  <c r="AH33" i="12"/>
  <c r="AK33" i="12"/>
  <c r="AJ33" i="12"/>
  <c r="AI33" i="12"/>
  <c r="AH34" i="12"/>
  <c r="AO48" i="12"/>
  <c r="AS75" i="12"/>
  <c r="AI103" i="12"/>
  <c r="AH103" i="12"/>
  <c r="AL103" i="12"/>
  <c r="AO103" i="12"/>
  <c r="AN130" i="12"/>
  <c r="AK144" i="12"/>
  <c r="AL159" i="12"/>
  <c r="AO286" i="12"/>
  <c r="AL286" i="12"/>
  <c r="AJ286" i="12"/>
  <c r="AK286" i="12"/>
  <c r="AI286" i="12"/>
  <c r="AH286" i="12"/>
  <c r="AS286" i="12"/>
  <c r="AL12" i="12"/>
  <c r="AS20" i="12"/>
  <c r="AT20" i="12" s="1"/>
  <c r="AT34" i="12" s="1"/>
  <c r="AT48" i="12" s="1"/>
  <c r="AO20" i="12"/>
  <c r="BD20" i="12"/>
  <c r="AJ34" i="12"/>
  <c r="AN75" i="12"/>
  <c r="AK103" i="12"/>
  <c r="AN242" i="12"/>
  <c r="AN257" i="12"/>
  <c r="AL118" i="12"/>
  <c r="AK118" i="12"/>
  <c r="AJ200" i="12"/>
  <c r="AI200" i="12"/>
  <c r="AS200" i="12"/>
  <c r="AH118" i="12"/>
  <c r="AH200" i="12"/>
  <c r="AH299" i="12"/>
  <c r="AV18" i="12"/>
  <c r="AI118" i="12"/>
  <c r="AN158" i="12"/>
  <c r="AK200" i="12"/>
  <c r="AI256" i="12"/>
  <c r="AH256" i="12"/>
  <c r="AK256" i="12"/>
  <c r="AJ256" i="12"/>
  <c r="AO256" i="12"/>
  <c r="AO313" i="12"/>
  <c r="AK313" i="12"/>
  <c r="AJ313" i="12"/>
  <c r="AS313" i="12"/>
  <c r="AL341" i="12"/>
  <c r="AO341" i="12"/>
  <c r="AK341" i="12"/>
  <c r="AS341" i="12"/>
  <c r="AN341" i="12" s="1"/>
  <c r="AS354" i="12"/>
  <c r="AO354" i="12"/>
  <c r="AL354" i="12"/>
  <c r="AK354" i="12"/>
  <c r="AI354" i="12"/>
  <c r="AL258" i="12"/>
  <c r="AK258" i="12"/>
  <c r="AS258" i="12"/>
  <c r="AI258" i="12"/>
  <c r="AL299" i="12"/>
  <c r="AK299" i="12"/>
  <c r="AJ299" i="12"/>
  <c r="AS299" i="12"/>
  <c r="AN398" i="12"/>
  <c r="AH258" i="12"/>
  <c r="AJ270" i="12"/>
  <c r="AI270" i="12"/>
  <c r="AL270" i="12"/>
  <c r="AO270" i="12"/>
  <c r="AK270" i="12"/>
  <c r="AK271" i="12"/>
  <c r="AJ271" i="12"/>
  <c r="AL271" i="12"/>
  <c r="AI271" i="12"/>
  <c r="AH271" i="12"/>
  <c r="AL298" i="12"/>
  <c r="AK298" i="12"/>
  <c r="AS298" i="12"/>
  <c r="AH298" i="12"/>
  <c r="AI18" i="12"/>
  <c r="AH47" i="12"/>
  <c r="AJ18" i="12"/>
  <c r="AS46" i="12"/>
  <c r="AT46" i="12" s="1"/>
  <c r="AI47" i="12"/>
  <c r="AJ118" i="12"/>
  <c r="AK131" i="12"/>
  <c r="AJ131" i="12"/>
  <c r="AO146" i="12"/>
  <c r="AK146" i="12"/>
  <c r="AJ146" i="12"/>
  <c r="AI146" i="12"/>
  <c r="AL174" i="12"/>
  <c r="AK174" i="12"/>
  <c r="AL200" i="12"/>
  <c r="AK244" i="12"/>
  <c r="AJ244" i="12"/>
  <c r="AO244" i="12"/>
  <c r="AL256" i="12"/>
  <c r="AJ298" i="12"/>
  <c r="AH313" i="12"/>
  <c r="AH341" i="12"/>
  <c r="AH354" i="12"/>
  <c r="AH18" i="12"/>
  <c r="AL201" i="12"/>
  <c r="AK201" i="12"/>
  <c r="AJ201" i="12"/>
  <c r="AI201" i="12"/>
  <c r="AO201" i="12"/>
  <c r="AK104" i="12"/>
  <c r="AJ104" i="12"/>
  <c r="AH174" i="12"/>
  <c r="AH244" i="12"/>
  <c r="AN256" i="12"/>
  <c r="AS271" i="12"/>
  <c r="AO299" i="12"/>
  <c r="AI313" i="12"/>
  <c r="AI341" i="12"/>
  <c r="AJ354" i="12"/>
  <c r="AI370" i="12"/>
  <c r="AJ370" i="12"/>
  <c r="AS370" i="12"/>
  <c r="AH370" i="12"/>
  <c r="AO370" i="12"/>
  <c r="AL370" i="12"/>
  <c r="AI397" i="12"/>
  <c r="AL397" i="12"/>
  <c r="AS397" i="12"/>
  <c r="AK397" i="12"/>
  <c r="AJ397" i="12"/>
  <c r="AH397" i="12"/>
  <c r="AO397" i="12"/>
  <c r="AN286" i="12"/>
  <c r="AO300" i="12"/>
  <c r="AS300" i="12"/>
  <c r="AN300" i="12" s="1"/>
  <c r="AL300" i="12"/>
  <c r="AH356" i="12"/>
  <c r="AO356" i="12"/>
  <c r="AS356" i="12"/>
  <c r="AI356" i="12"/>
  <c r="AN369" i="12"/>
  <c r="AO158" i="12"/>
  <c r="AL158" i="12"/>
  <c r="AH229" i="12"/>
  <c r="AS229" i="12"/>
  <c r="AI229" i="12"/>
  <c r="AO229" i="12"/>
  <c r="AJ230" i="12"/>
  <c r="AI230" i="12"/>
  <c r="AL230" i="12"/>
  <c r="AK230" i="12"/>
  <c r="AS230" i="12"/>
  <c r="AH230" i="12"/>
  <c r="AN313" i="12"/>
  <c r="AJ356" i="12"/>
  <c r="AN439" i="12"/>
  <c r="AN397" i="12"/>
  <c r="AN424" i="12"/>
  <c r="AH160" i="12"/>
  <c r="AH186" i="12"/>
  <c r="AN312" i="12"/>
  <c r="AS426" i="12"/>
  <c r="AO426" i="12"/>
  <c r="AL426" i="12"/>
  <c r="AK426" i="12"/>
  <c r="AI186" i="12"/>
  <c r="AJ257" i="12"/>
  <c r="AI257" i="12"/>
  <c r="AO257" i="12"/>
  <c r="AL272" i="12"/>
  <c r="AI272" i="12"/>
  <c r="AH272" i="12"/>
  <c r="AJ272" i="12"/>
  <c r="AH426" i="12"/>
  <c r="AJ468" i="12"/>
  <c r="AI468" i="12"/>
  <c r="AO468" i="12"/>
  <c r="AS468" i="12"/>
  <c r="AK468" i="12"/>
  <c r="AK284" i="12"/>
  <c r="AJ284" i="12"/>
  <c r="AO284" i="12"/>
  <c r="AN368" i="12"/>
  <c r="AN438" i="12"/>
  <c r="AH468" i="12"/>
  <c r="AO466" i="12"/>
  <c r="AI466" i="12"/>
  <c r="AH466" i="12"/>
  <c r="AL466" i="12"/>
  <c r="AK466" i="12"/>
  <c r="AS466" i="12"/>
  <c r="AL285" i="12"/>
  <c r="AK285" i="12"/>
  <c r="AH326" i="12"/>
  <c r="AK398" i="12"/>
  <c r="AO398" i="12"/>
  <c r="AS398" i="12"/>
  <c r="AL398" i="12"/>
  <c r="AJ398" i="12"/>
  <c r="AI398" i="12"/>
  <c r="AJ452" i="12"/>
  <c r="AI452" i="12"/>
  <c r="AH452" i="12"/>
  <c r="AO452" i="12"/>
  <c r="AL452" i="12"/>
  <c r="AJ466" i="12"/>
  <c r="AS242" i="12"/>
  <c r="AL454" i="12"/>
  <c r="AK454" i="12"/>
  <c r="AH454" i="12"/>
  <c r="AJ454" i="12"/>
  <c r="AH355" i="12"/>
  <c r="AN425" i="12"/>
  <c r="AI454" i="12"/>
  <c r="AN426" i="12"/>
  <c r="AJ439" i="12"/>
  <c r="AI439" i="12"/>
  <c r="AO440" i="12"/>
  <c r="AL440" i="12"/>
  <c r="AK440" i="12"/>
  <c r="AS440" i="12"/>
  <c r="AN440" i="12" s="1"/>
  <c r="AN452" i="12"/>
  <c r="AH396" i="12"/>
  <c r="AI396" i="12"/>
  <c r="AK424" i="12"/>
  <c r="AL424" i="12"/>
  <c r="AJ424" i="12"/>
  <c r="AI424" i="12"/>
  <c r="AH424" i="12"/>
  <c r="AL425" i="12"/>
  <c r="AO425" i="12"/>
  <c r="AJ425" i="12"/>
  <c r="AK439" i="12"/>
  <c r="AI440" i="12"/>
  <c r="AI410" i="12"/>
  <c r="AS410" i="12"/>
  <c r="AS438" i="12"/>
  <c r="AU468" i="11"/>
  <c r="AM468" i="11" s="1"/>
  <c r="AU467" i="11"/>
  <c r="AM467" i="11" s="1"/>
  <c r="AU466" i="11"/>
  <c r="AM466" i="11" s="1"/>
  <c r="AU465" i="11"/>
  <c r="AM465" i="11" s="1"/>
  <c r="AU464" i="11"/>
  <c r="AM464" i="11" s="1"/>
  <c r="AU463" i="11"/>
  <c r="AM463" i="11" s="1"/>
  <c r="AU454" i="11"/>
  <c r="AM454" i="11" s="1"/>
  <c r="AU453" i="11"/>
  <c r="AM453" i="11" s="1"/>
  <c r="AU452" i="11"/>
  <c r="AM452" i="11" s="1"/>
  <c r="AU451" i="11"/>
  <c r="AM451" i="11" s="1"/>
  <c r="AU450" i="11"/>
  <c r="AM450" i="11" s="1"/>
  <c r="AU449" i="11"/>
  <c r="AM449" i="11" s="1"/>
  <c r="AU440" i="11"/>
  <c r="AM440" i="11" s="1"/>
  <c r="AU439" i="11"/>
  <c r="AM439" i="11" s="1"/>
  <c r="AU438" i="11"/>
  <c r="AM438" i="11" s="1"/>
  <c r="AU437" i="11"/>
  <c r="AM437" i="11" s="1"/>
  <c r="AU436" i="11"/>
  <c r="AM436" i="11" s="1"/>
  <c r="AU435" i="11"/>
  <c r="AU426" i="11"/>
  <c r="AM426" i="11" s="1"/>
  <c r="AU425" i="11"/>
  <c r="AM425" i="11" s="1"/>
  <c r="AU424" i="11"/>
  <c r="AU423" i="11"/>
  <c r="AM423" i="11" s="1"/>
  <c r="AU422" i="11"/>
  <c r="AM422" i="11" s="1"/>
  <c r="AU421" i="11"/>
  <c r="AM421" i="11" s="1"/>
  <c r="AU412" i="11"/>
  <c r="AM412" i="11" s="1"/>
  <c r="AU411" i="11"/>
  <c r="AM411" i="11" s="1"/>
  <c r="AU410" i="11"/>
  <c r="AM410" i="11" s="1"/>
  <c r="AU409" i="11"/>
  <c r="AM409" i="11" s="1"/>
  <c r="AU408" i="11"/>
  <c r="AM408" i="11" s="1"/>
  <c r="AU407" i="11"/>
  <c r="AU398" i="11"/>
  <c r="AM398" i="11" s="1"/>
  <c r="AU397" i="11"/>
  <c r="AM397" i="11" s="1"/>
  <c r="AU396" i="11"/>
  <c r="AU395" i="11"/>
  <c r="AM395" i="11" s="1"/>
  <c r="AU394" i="11"/>
  <c r="AM394" i="11" s="1"/>
  <c r="AU393" i="11"/>
  <c r="AM393" i="11" s="1"/>
  <c r="AU384" i="11"/>
  <c r="AU383" i="11"/>
  <c r="AM383" i="11" s="1"/>
  <c r="AU382" i="11"/>
  <c r="AM382" i="11" s="1"/>
  <c r="AU381" i="11"/>
  <c r="AU380" i="11"/>
  <c r="AM380" i="11" s="1"/>
  <c r="AU379" i="11"/>
  <c r="AU370" i="11"/>
  <c r="AM370" i="11" s="1"/>
  <c r="AU369" i="11"/>
  <c r="AM369" i="11" s="1"/>
  <c r="AU368" i="11"/>
  <c r="AM368" i="11" s="1"/>
  <c r="AU367" i="11"/>
  <c r="AU366" i="11"/>
  <c r="AM366" i="11" s="1"/>
  <c r="AU365" i="11"/>
  <c r="AM365" i="11" s="1"/>
  <c r="AU356" i="11"/>
  <c r="AM356" i="11" s="1"/>
  <c r="AU355" i="11"/>
  <c r="AM355" i="11" s="1"/>
  <c r="AU354" i="11"/>
  <c r="AU353" i="11"/>
  <c r="AM353" i="11" s="1"/>
  <c r="AU352" i="11"/>
  <c r="AM352" i="11" s="1"/>
  <c r="AU351" i="11"/>
  <c r="AM351" i="11" s="1"/>
  <c r="AU342" i="11"/>
  <c r="AM342" i="11" s="1"/>
  <c r="AU341" i="11"/>
  <c r="AM341" i="11" s="1"/>
  <c r="AU340" i="11"/>
  <c r="AU339" i="11"/>
  <c r="AM339" i="11" s="1"/>
  <c r="AU338" i="11"/>
  <c r="AM338" i="11" s="1"/>
  <c r="AU337" i="11"/>
  <c r="AM337" i="11" s="1"/>
  <c r="AU328" i="11"/>
  <c r="AM328" i="11" s="1"/>
  <c r="AU327" i="11"/>
  <c r="AM327" i="11" s="1"/>
  <c r="AU326" i="11"/>
  <c r="AU325" i="11"/>
  <c r="AM325" i="11" s="1"/>
  <c r="AU324" i="11"/>
  <c r="AM324" i="11" s="1"/>
  <c r="AU323" i="11"/>
  <c r="AM323" i="11" s="1"/>
  <c r="AU314" i="11"/>
  <c r="AM314" i="11" s="1"/>
  <c r="AU313" i="11"/>
  <c r="AM313" i="11" s="1"/>
  <c r="AU312" i="11"/>
  <c r="AU311" i="11"/>
  <c r="AM311" i="11" s="1"/>
  <c r="AU310" i="11"/>
  <c r="AM310" i="11" s="1"/>
  <c r="AU309" i="11"/>
  <c r="AU300" i="11"/>
  <c r="AM300" i="11" s="1"/>
  <c r="AU299" i="11"/>
  <c r="AM299" i="11" s="1"/>
  <c r="AU298" i="11"/>
  <c r="AM298" i="11" s="1"/>
  <c r="AU297" i="11"/>
  <c r="AM297" i="11" s="1"/>
  <c r="AU296" i="11"/>
  <c r="AM296" i="11" s="1"/>
  <c r="AU295" i="11"/>
  <c r="AM295" i="11" s="1"/>
  <c r="AU286" i="11"/>
  <c r="AM286" i="11" s="1"/>
  <c r="AU285" i="11"/>
  <c r="AM285" i="11" s="1"/>
  <c r="AU284" i="11"/>
  <c r="AU283" i="11"/>
  <c r="AM283" i="11" s="1"/>
  <c r="AU282" i="11"/>
  <c r="AM282" i="11" s="1"/>
  <c r="AU281" i="11"/>
  <c r="AM281" i="11" s="1"/>
  <c r="AU272" i="11"/>
  <c r="AM272" i="11" s="1"/>
  <c r="AU271" i="11"/>
  <c r="AM271" i="11" s="1"/>
  <c r="AU270" i="11"/>
  <c r="AU269" i="11"/>
  <c r="AM269" i="11" s="1"/>
  <c r="AU268" i="11"/>
  <c r="AM268" i="11" s="1"/>
  <c r="AU267" i="11"/>
  <c r="AM267" i="11" s="1"/>
  <c r="AU258" i="11"/>
  <c r="AM258" i="11" s="1"/>
  <c r="AU257" i="11"/>
  <c r="AM257" i="11" s="1"/>
  <c r="AU256" i="11"/>
  <c r="AU255" i="11"/>
  <c r="AM255" i="11" s="1"/>
  <c r="AU254" i="11"/>
  <c r="AM254" i="11" s="1"/>
  <c r="AU253" i="11"/>
  <c r="AM253" i="11" s="1"/>
  <c r="AU244" i="11"/>
  <c r="AM244" i="11" s="1"/>
  <c r="AU243" i="11"/>
  <c r="AM243" i="11" s="1"/>
  <c r="AU242" i="11"/>
  <c r="AM242" i="11" s="1"/>
  <c r="AU241" i="11"/>
  <c r="AM241" i="11" s="1"/>
  <c r="AU240" i="11"/>
  <c r="AM240" i="11" s="1"/>
  <c r="AU239" i="11"/>
  <c r="AM239" i="11" s="1"/>
  <c r="AU230" i="11"/>
  <c r="AM230" i="11" s="1"/>
  <c r="AU229" i="11"/>
  <c r="AM229" i="11" s="1"/>
  <c r="AU228" i="11"/>
  <c r="AM228" i="11" s="1"/>
  <c r="AU227" i="11"/>
  <c r="AM227" i="11" s="1"/>
  <c r="AU226" i="11"/>
  <c r="AM226" i="11" s="1"/>
  <c r="AU225" i="11"/>
  <c r="AU216" i="11"/>
  <c r="AM216" i="11" s="1"/>
  <c r="AU215" i="11"/>
  <c r="AM215" i="11" s="1"/>
  <c r="AU214" i="11"/>
  <c r="AU213" i="11"/>
  <c r="AM213" i="11" s="1"/>
  <c r="AU212" i="11"/>
  <c r="AM212" i="11" s="1"/>
  <c r="AU211" i="11"/>
  <c r="AM211" i="11" s="1"/>
  <c r="AU202" i="11"/>
  <c r="AM202" i="11" s="1"/>
  <c r="AU201" i="11"/>
  <c r="AM201" i="11" s="1"/>
  <c r="AU200" i="11"/>
  <c r="AM200" i="11" s="1"/>
  <c r="AU199" i="11"/>
  <c r="AU198" i="11"/>
  <c r="AM198" i="11" s="1"/>
  <c r="AU197" i="11"/>
  <c r="AM197" i="11" s="1"/>
  <c r="AU188" i="11"/>
  <c r="AM188" i="11" s="1"/>
  <c r="AU187" i="11"/>
  <c r="AM187" i="11" s="1"/>
  <c r="AU186" i="11"/>
  <c r="AU185" i="11"/>
  <c r="AM185" i="11" s="1"/>
  <c r="AU184" i="11"/>
  <c r="AM184" i="11" s="1"/>
  <c r="AU183" i="11"/>
  <c r="AM183" i="11" s="1"/>
  <c r="AU174" i="11"/>
  <c r="AM174" i="11" s="1"/>
  <c r="AU173" i="11"/>
  <c r="AM173" i="11" s="1"/>
  <c r="AU172" i="11"/>
  <c r="AU171" i="11"/>
  <c r="AM171" i="11" s="1"/>
  <c r="AU170" i="11"/>
  <c r="AM170" i="11" s="1"/>
  <c r="AU169" i="11"/>
  <c r="AM169" i="11" s="1"/>
  <c r="AU160" i="11"/>
  <c r="AM160" i="11" s="1"/>
  <c r="AU159" i="11"/>
  <c r="AM159" i="11" s="1"/>
  <c r="AU158" i="11"/>
  <c r="AM158" i="11" s="1"/>
  <c r="AU157" i="11"/>
  <c r="AM157" i="11" s="1"/>
  <c r="AU156" i="11"/>
  <c r="AM156" i="11" s="1"/>
  <c r="AU155" i="11"/>
  <c r="AM155" i="11" s="1"/>
  <c r="AU146" i="11"/>
  <c r="AM146" i="11" s="1"/>
  <c r="AU145" i="11"/>
  <c r="AM145" i="11" s="1"/>
  <c r="AU144" i="11"/>
  <c r="AU143" i="11"/>
  <c r="AM143" i="11" s="1"/>
  <c r="AU142" i="11"/>
  <c r="AM142" i="11" s="1"/>
  <c r="AU141" i="11"/>
  <c r="AM141" i="11" s="1"/>
  <c r="AU132" i="11"/>
  <c r="AM132" i="11" s="1"/>
  <c r="AU131" i="11"/>
  <c r="AM131" i="11" s="1"/>
  <c r="AU130" i="11"/>
  <c r="AM130" i="11" s="1"/>
  <c r="AU129" i="11"/>
  <c r="AM129" i="11" s="1"/>
  <c r="AU128" i="11"/>
  <c r="AM128" i="11" s="1"/>
  <c r="AU127" i="11"/>
  <c r="AM127" i="11" s="1"/>
  <c r="AU118" i="11"/>
  <c r="AM118" i="11" s="1"/>
  <c r="AU117" i="11"/>
  <c r="AM117" i="11" s="1"/>
  <c r="AU116" i="11"/>
  <c r="AM116" i="11" s="1"/>
  <c r="AU115" i="11"/>
  <c r="AM115" i="11" s="1"/>
  <c r="AU114" i="11"/>
  <c r="AM114" i="11" s="1"/>
  <c r="AU113" i="11"/>
  <c r="AM113" i="11" s="1"/>
  <c r="AU104" i="11"/>
  <c r="AM104" i="11" s="1"/>
  <c r="AU103" i="11"/>
  <c r="AM103" i="11" s="1"/>
  <c r="AU102" i="11"/>
  <c r="AM102" i="11" s="1"/>
  <c r="AU101" i="11"/>
  <c r="AM101" i="11" s="1"/>
  <c r="AU100" i="11"/>
  <c r="AM100" i="11" s="1"/>
  <c r="AU99" i="11"/>
  <c r="AM99" i="11" s="1"/>
  <c r="AU90" i="11"/>
  <c r="AM90" i="11" s="1"/>
  <c r="AU89" i="11"/>
  <c r="AM89" i="11" s="1"/>
  <c r="AU88" i="11"/>
  <c r="AM88" i="11" s="1"/>
  <c r="AU87" i="11"/>
  <c r="AM87" i="11" s="1"/>
  <c r="AU86" i="11"/>
  <c r="AU85" i="11"/>
  <c r="AM85" i="11" s="1"/>
  <c r="AU76" i="11"/>
  <c r="AU75" i="11"/>
  <c r="AM75" i="11" s="1"/>
  <c r="AU74" i="11"/>
  <c r="AM74" i="11" s="1"/>
  <c r="AU73" i="11"/>
  <c r="AM73" i="11" s="1"/>
  <c r="AU72" i="11"/>
  <c r="AM72" i="11" s="1"/>
  <c r="AM71" i="11"/>
  <c r="AU62" i="11"/>
  <c r="AM62" i="11" s="1"/>
  <c r="AU61" i="11"/>
  <c r="AM61" i="11" s="1"/>
  <c r="AU60" i="11"/>
  <c r="AU59" i="11"/>
  <c r="AM59" i="11" s="1"/>
  <c r="AU58" i="11"/>
  <c r="AM58" i="11" s="1"/>
  <c r="AU57" i="11"/>
  <c r="AM57" i="11" s="1"/>
  <c r="AU48" i="11"/>
  <c r="AM48" i="11" s="1"/>
  <c r="AU47" i="11"/>
  <c r="AM47" i="11" s="1"/>
  <c r="AU46" i="11"/>
  <c r="AM46" i="11" s="1"/>
  <c r="AU45" i="11"/>
  <c r="AM45" i="11" s="1"/>
  <c r="AU44" i="11"/>
  <c r="AM44" i="11" s="1"/>
  <c r="AU43" i="11"/>
  <c r="AM43" i="11" s="1"/>
  <c r="AU15" i="11"/>
  <c r="C8" i="11"/>
  <c r="AU29" i="11"/>
  <c r="AM29" i="11" s="1"/>
  <c r="AN47" i="12" l="1"/>
  <c r="AT62" i="12"/>
  <c r="AT76" i="12" s="1"/>
  <c r="AN46" i="12"/>
  <c r="AY16" i="12"/>
  <c r="BF16" i="12"/>
  <c r="BG16" i="12" s="1"/>
  <c r="AK14" i="12"/>
  <c r="AK13" i="12" s="1"/>
  <c r="BF18" i="12"/>
  <c r="BG18" i="12" s="1"/>
  <c r="AJ14" i="12"/>
  <c r="AJ13" i="12" s="1"/>
  <c r="BG20" i="12"/>
  <c r="BF19" i="12"/>
  <c r="BG19" i="12" s="1"/>
  <c r="BF17" i="12"/>
  <c r="BG17" i="12" s="1"/>
  <c r="D9" i="12"/>
  <c r="C10" i="12"/>
  <c r="C11" i="12"/>
  <c r="AP34" i="12"/>
  <c r="AQ34" i="12" s="1"/>
  <c r="AV48" i="12"/>
  <c r="AV29" i="12"/>
  <c r="AP15" i="12"/>
  <c r="AN230" i="12"/>
  <c r="AN411" i="12"/>
  <c r="AN298" i="12"/>
  <c r="AV33" i="12"/>
  <c r="AP19" i="12"/>
  <c r="AQ19" i="12" s="1"/>
  <c r="AT172" i="12"/>
  <c r="AT186" i="12" s="1"/>
  <c r="AT200" i="12" s="1"/>
  <c r="AT214" i="12" s="1"/>
  <c r="AT228" i="12" s="1"/>
  <c r="AT242" i="12" s="1"/>
  <c r="AT256" i="12" s="1"/>
  <c r="AT270" i="12" s="1"/>
  <c r="AT284" i="12" s="1"/>
  <c r="AT298" i="12" s="1"/>
  <c r="AT312" i="12" s="1"/>
  <c r="AT326" i="12" s="1"/>
  <c r="AT340" i="12" s="1"/>
  <c r="AT354" i="12" s="1"/>
  <c r="AT368" i="12" s="1"/>
  <c r="AT382" i="12" s="1"/>
  <c r="AT396" i="12" s="1"/>
  <c r="AT410" i="12" s="1"/>
  <c r="AT424" i="12" s="1"/>
  <c r="AT438" i="12" s="1"/>
  <c r="AT452" i="12" s="1"/>
  <c r="AT466" i="12" s="1"/>
  <c r="AI14" i="12"/>
  <c r="AI13" i="12" s="1"/>
  <c r="AT75" i="12"/>
  <c r="AT89" i="12" s="1"/>
  <c r="AT103" i="12" s="1"/>
  <c r="AT117" i="12" s="1"/>
  <c r="AT131" i="12" s="1"/>
  <c r="AT145" i="12" s="1"/>
  <c r="AT159" i="12" s="1"/>
  <c r="AT173" i="12" s="1"/>
  <c r="AT187" i="12" s="1"/>
  <c r="AT201" i="12" s="1"/>
  <c r="AT215" i="12" s="1"/>
  <c r="AT229" i="12" s="1"/>
  <c r="AT243" i="12" s="1"/>
  <c r="AT257" i="12" s="1"/>
  <c r="AT271" i="12" s="1"/>
  <c r="AT285" i="12" s="1"/>
  <c r="AT299" i="12" s="1"/>
  <c r="AT313" i="12" s="1"/>
  <c r="AT327" i="12" s="1"/>
  <c r="AT341" i="12" s="1"/>
  <c r="AT355" i="12" s="1"/>
  <c r="AT369" i="12" s="1"/>
  <c r="AT383" i="12" s="1"/>
  <c r="AT397" i="12" s="1"/>
  <c r="AT411" i="12" s="1"/>
  <c r="AT425" i="12" s="1"/>
  <c r="AT439" i="12" s="1"/>
  <c r="AT453" i="12" s="1"/>
  <c r="AT467" i="12" s="1"/>
  <c r="C36" i="12"/>
  <c r="C23" i="12"/>
  <c r="AY24" i="12"/>
  <c r="AY26" i="12"/>
  <c r="AN410" i="12"/>
  <c r="AT144" i="12"/>
  <c r="AT158" i="12" s="1"/>
  <c r="AL15" i="12"/>
  <c r="AL19" i="12"/>
  <c r="AL20" i="12"/>
  <c r="AL17" i="12"/>
  <c r="AL16" i="12"/>
  <c r="AL18" i="12"/>
  <c r="AT90" i="12"/>
  <c r="AT104" i="12" s="1"/>
  <c r="AT118" i="12" s="1"/>
  <c r="AT132" i="12" s="1"/>
  <c r="AT146" i="12" s="1"/>
  <c r="AT160" i="12" s="1"/>
  <c r="AT174" i="12" s="1"/>
  <c r="AT188" i="12" s="1"/>
  <c r="AT202" i="12" s="1"/>
  <c r="AT216" i="12" s="1"/>
  <c r="AT230" i="12" s="1"/>
  <c r="AT244" i="12" s="1"/>
  <c r="AT258" i="12" s="1"/>
  <c r="AT272" i="12" s="1"/>
  <c r="AT286" i="12" s="1"/>
  <c r="AT300" i="12" s="1"/>
  <c r="AT314" i="12" s="1"/>
  <c r="AT328" i="12" s="1"/>
  <c r="AT342" i="12" s="1"/>
  <c r="AT356" i="12" s="1"/>
  <c r="AT370" i="12" s="1"/>
  <c r="AT384" i="12" s="1"/>
  <c r="AT398" i="12" s="1"/>
  <c r="AT412" i="12" s="1"/>
  <c r="AT426" i="12" s="1"/>
  <c r="AT440" i="12" s="1"/>
  <c r="AT454" i="12" s="1"/>
  <c r="AT468" i="12" s="1"/>
  <c r="AP31" i="12"/>
  <c r="AV45" i="12"/>
  <c r="AN340" i="12"/>
  <c r="AN327" i="12"/>
  <c r="AH15" i="12"/>
  <c r="AN468" i="12"/>
  <c r="AN144" i="12"/>
  <c r="AN466" i="12"/>
  <c r="AN370" i="12"/>
  <c r="AN354" i="12"/>
  <c r="AN216" i="12"/>
  <c r="AP16" i="12"/>
  <c r="AV30" i="12"/>
  <c r="AV32" i="12"/>
  <c r="AP18" i="12"/>
  <c r="AQ18" i="12" s="1"/>
  <c r="AN229" i="12"/>
  <c r="AN356" i="12"/>
  <c r="AN159" i="12"/>
  <c r="AN90" i="12"/>
  <c r="AN271" i="12"/>
  <c r="AN299" i="12"/>
  <c r="AM435" i="11"/>
  <c r="AM424" i="11"/>
  <c r="AM407" i="11"/>
  <c r="AM396" i="11"/>
  <c r="AM379" i="11"/>
  <c r="AM381" i="11"/>
  <c r="AM384" i="11"/>
  <c r="AM367" i="11"/>
  <c r="AM354" i="11"/>
  <c r="AM340" i="11"/>
  <c r="AM326" i="11"/>
  <c r="AM312" i="11"/>
  <c r="AM309" i="11"/>
  <c r="AM284" i="11"/>
  <c r="AM270" i="11"/>
  <c r="AM256" i="11"/>
  <c r="AM225" i="11"/>
  <c r="AM214" i="11"/>
  <c r="AM199" i="11"/>
  <c r="AM186" i="11"/>
  <c r="AM172" i="11"/>
  <c r="AM144" i="11"/>
  <c r="AM86" i="11"/>
  <c r="AM76" i="11"/>
  <c r="AM60" i="11"/>
  <c r="AV15" i="11"/>
  <c r="AV29" i="11" s="1"/>
  <c r="AV43" i="11" s="1"/>
  <c r="AP43" i="11" s="1"/>
  <c r="AM15" i="11"/>
  <c r="B15" i="11"/>
  <c r="AY32" i="12" l="1"/>
  <c r="AY28" i="12"/>
  <c r="BF33" i="12"/>
  <c r="BD32" i="12"/>
  <c r="BC31" i="12"/>
  <c r="AI31" i="12" s="1"/>
  <c r="AY30" i="12"/>
  <c r="AH26" i="12"/>
  <c r="BD33" i="12"/>
  <c r="BF30" i="12"/>
  <c r="BC29" i="12"/>
  <c r="AI29" i="12" s="1"/>
  <c r="BF31" i="12"/>
  <c r="BC33" i="12"/>
  <c r="BE30" i="12"/>
  <c r="BB29" i="12"/>
  <c r="BF34" i="12"/>
  <c r="BB33" i="12"/>
  <c r="BD30" i="12"/>
  <c r="AJ30" i="12" s="1"/>
  <c r="BE34" i="12"/>
  <c r="BD34" i="12"/>
  <c r="BB30" i="12"/>
  <c r="BC30" i="12"/>
  <c r="AI30" i="12" s="1"/>
  <c r="BC34" i="12"/>
  <c r="BB34" i="12"/>
  <c r="BC32" i="12"/>
  <c r="BE31" i="12"/>
  <c r="AJ26" i="12"/>
  <c r="BD31" i="12"/>
  <c r="BF29" i="12"/>
  <c r="AI26" i="12"/>
  <c r="BF32" i="12"/>
  <c r="BE33" i="12"/>
  <c r="BE32" i="12"/>
  <c r="AL26" i="12"/>
  <c r="BB32" i="12"/>
  <c r="AK26" i="12"/>
  <c r="BB31" i="12"/>
  <c r="BE29" i="12"/>
  <c r="AK29" i="12" s="1"/>
  <c r="BD29" i="12"/>
  <c r="AK31" i="12"/>
  <c r="AJ31" i="12"/>
  <c r="AJ29" i="12"/>
  <c r="AK30" i="12"/>
  <c r="AH29" i="12"/>
  <c r="AH31" i="12"/>
  <c r="AV44" i="12"/>
  <c r="AP30" i="12"/>
  <c r="AP32" i="12"/>
  <c r="AQ32" i="12" s="1"/>
  <c r="AV46" i="12"/>
  <c r="E9" i="12"/>
  <c r="D11" i="12"/>
  <c r="D10" i="12"/>
  <c r="C25" i="12"/>
  <c r="D23" i="12"/>
  <c r="C24" i="12"/>
  <c r="AP45" i="12"/>
  <c r="AV59" i="12"/>
  <c r="AV47" i="12"/>
  <c r="AP33" i="12"/>
  <c r="AQ33" i="12" s="1"/>
  <c r="AV43" i="12"/>
  <c r="AP29" i="12"/>
  <c r="AL14" i="12"/>
  <c r="AL13" i="12" s="1"/>
  <c r="C37" i="12"/>
  <c r="AY38" i="12"/>
  <c r="C50" i="12"/>
  <c r="AY40" i="12"/>
  <c r="AV62" i="12"/>
  <c r="AP48" i="12"/>
  <c r="AQ48" i="12" s="1"/>
  <c r="AH14" i="12"/>
  <c r="AH13" i="12" s="1"/>
  <c r="BF15" i="12"/>
  <c r="BG15" i="12" s="1"/>
  <c r="AV57" i="11"/>
  <c r="AW473" i="11"/>
  <c r="AV473" i="11"/>
  <c r="B468" i="11"/>
  <c r="B467" i="11"/>
  <c r="B466" i="11"/>
  <c r="B465" i="11"/>
  <c r="B464" i="11"/>
  <c r="B463" i="11"/>
  <c r="B454" i="11"/>
  <c r="B453" i="11"/>
  <c r="B452" i="11"/>
  <c r="B451" i="11"/>
  <c r="B450" i="11"/>
  <c r="B449" i="11"/>
  <c r="B440" i="11"/>
  <c r="B439" i="11"/>
  <c r="B438" i="11"/>
  <c r="B437" i="11"/>
  <c r="B436" i="11"/>
  <c r="B435" i="11"/>
  <c r="B426" i="11"/>
  <c r="B425" i="11"/>
  <c r="B424" i="11"/>
  <c r="B423" i="11"/>
  <c r="B422" i="11"/>
  <c r="B421" i="11"/>
  <c r="B412" i="11"/>
  <c r="B411" i="11"/>
  <c r="B410" i="11"/>
  <c r="B409" i="11"/>
  <c r="B408" i="11"/>
  <c r="B407" i="11"/>
  <c r="B398" i="11"/>
  <c r="B397" i="11"/>
  <c r="B396" i="11"/>
  <c r="B395" i="11"/>
  <c r="B394" i="11"/>
  <c r="B393" i="11"/>
  <c r="B384" i="11"/>
  <c r="B383" i="11"/>
  <c r="B382" i="11"/>
  <c r="B381" i="11"/>
  <c r="B380" i="11"/>
  <c r="B379" i="11"/>
  <c r="B370" i="11"/>
  <c r="B369" i="11"/>
  <c r="B368" i="11"/>
  <c r="B367" i="11"/>
  <c r="B366" i="11"/>
  <c r="B365" i="11"/>
  <c r="B356" i="11"/>
  <c r="B355" i="11"/>
  <c r="B354" i="11"/>
  <c r="B353" i="11"/>
  <c r="B352" i="11"/>
  <c r="B351" i="11"/>
  <c r="B342" i="11"/>
  <c r="B341" i="11"/>
  <c r="B340" i="11"/>
  <c r="B339" i="11"/>
  <c r="B338" i="11"/>
  <c r="B337" i="11"/>
  <c r="B328" i="11"/>
  <c r="B327" i="11"/>
  <c r="B326" i="11"/>
  <c r="B325" i="11"/>
  <c r="B324" i="11"/>
  <c r="B323" i="11"/>
  <c r="B314" i="11"/>
  <c r="B313" i="11"/>
  <c r="B312" i="11"/>
  <c r="B311" i="11"/>
  <c r="B310" i="11"/>
  <c r="B309" i="11"/>
  <c r="B300" i="11"/>
  <c r="B299" i="11"/>
  <c r="B298" i="11"/>
  <c r="B297" i="11"/>
  <c r="B296" i="11"/>
  <c r="B295" i="11"/>
  <c r="B286" i="11"/>
  <c r="B285" i="11"/>
  <c r="B284" i="11"/>
  <c r="B283" i="11"/>
  <c r="B282" i="11"/>
  <c r="B281" i="11"/>
  <c r="B272" i="11"/>
  <c r="B271" i="11"/>
  <c r="B270" i="11"/>
  <c r="B269" i="11"/>
  <c r="B268" i="11"/>
  <c r="B267" i="11"/>
  <c r="B258" i="11"/>
  <c r="B257" i="11"/>
  <c r="B256" i="11"/>
  <c r="B255" i="11"/>
  <c r="B254" i="11"/>
  <c r="B253" i="11"/>
  <c r="B244" i="11"/>
  <c r="B243" i="11"/>
  <c r="B242" i="11"/>
  <c r="B241" i="11"/>
  <c r="B240" i="11"/>
  <c r="B239" i="11"/>
  <c r="B230" i="11"/>
  <c r="B229" i="11"/>
  <c r="B228" i="11"/>
  <c r="B227" i="11"/>
  <c r="B226" i="11"/>
  <c r="B225" i="11"/>
  <c r="B216" i="11"/>
  <c r="B215" i="11"/>
  <c r="B214" i="11"/>
  <c r="B213" i="11"/>
  <c r="B212" i="11"/>
  <c r="B211" i="11"/>
  <c r="B202" i="11"/>
  <c r="B201" i="11"/>
  <c r="B200" i="11"/>
  <c r="B199" i="11"/>
  <c r="B198" i="11"/>
  <c r="B197" i="11"/>
  <c r="B188" i="11"/>
  <c r="B187" i="11"/>
  <c r="B186" i="11"/>
  <c r="B185" i="11"/>
  <c r="B184" i="11"/>
  <c r="B183" i="11"/>
  <c r="B174" i="11"/>
  <c r="B173" i="11"/>
  <c r="B172" i="11"/>
  <c r="B171" i="11"/>
  <c r="B170" i="11"/>
  <c r="B169" i="11"/>
  <c r="B160" i="11"/>
  <c r="B159" i="11"/>
  <c r="B158" i="11"/>
  <c r="B157" i="11"/>
  <c r="B156" i="11"/>
  <c r="B155" i="11"/>
  <c r="B146" i="11"/>
  <c r="B145" i="11"/>
  <c r="B144" i="11"/>
  <c r="B143" i="11"/>
  <c r="B142" i="11"/>
  <c r="B141" i="11"/>
  <c r="B132" i="11"/>
  <c r="B131" i="11"/>
  <c r="B130" i="11"/>
  <c r="B129" i="11"/>
  <c r="B128" i="11"/>
  <c r="B127" i="11"/>
  <c r="B118" i="11"/>
  <c r="B117" i="11"/>
  <c r="B116" i="11"/>
  <c r="B115" i="11"/>
  <c r="B114" i="11"/>
  <c r="B113" i="11"/>
  <c r="B104" i="11"/>
  <c r="B103" i="11"/>
  <c r="B102" i="11"/>
  <c r="B101" i="11"/>
  <c r="B100" i="11"/>
  <c r="B99" i="11"/>
  <c r="B90" i="11"/>
  <c r="B89" i="11"/>
  <c r="B88" i="11"/>
  <c r="B87" i="11"/>
  <c r="B86" i="11"/>
  <c r="B85" i="11"/>
  <c r="B76" i="11"/>
  <c r="B75" i="11"/>
  <c r="B74" i="11"/>
  <c r="B73" i="11"/>
  <c r="B72" i="11"/>
  <c r="B71" i="11"/>
  <c r="B62" i="11"/>
  <c r="B61" i="11"/>
  <c r="B60" i="11"/>
  <c r="B59" i="11"/>
  <c r="B58" i="11"/>
  <c r="B57" i="11"/>
  <c r="B48" i="11"/>
  <c r="B47" i="11"/>
  <c r="B46" i="11"/>
  <c r="B45" i="11"/>
  <c r="B44" i="11"/>
  <c r="B43" i="11"/>
  <c r="AU34" i="11"/>
  <c r="AM34" i="11" s="1"/>
  <c r="B34" i="11"/>
  <c r="AU33" i="11"/>
  <c r="AM33" i="11" s="1"/>
  <c r="B33" i="11"/>
  <c r="AU32" i="11"/>
  <c r="AM32" i="11" s="1"/>
  <c r="B32" i="11"/>
  <c r="AU31" i="11"/>
  <c r="B31" i="11"/>
  <c r="AU30" i="11"/>
  <c r="AM30" i="11" s="1"/>
  <c r="B30" i="11"/>
  <c r="B29" i="11"/>
  <c r="AU20" i="11"/>
  <c r="AV20" i="11" s="1"/>
  <c r="AP20" i="11" s="1"/>
  <c r="B20" i="11"/>
  <c r="AS20" i="11" s="1"/>
  <c r="AU19" i="11"/>
  <c r="AV19" i="11" s="1"/>
  <c r="B19" i="11"/>
  <c r="AS19" i="11" s="1"/>
  <c r="AU18" i="11"/>
  <c r="AV18" i="11" s="1"/>
  <c r="B18" i="11"/>
  <c r="AS18" i="11" s="1"/>
  <c r="AU17" i="11"/>
  <c r="AM17" i="11" s="1"/>
  <c r="B17" i="11"/>
  <c r="AU16" i="11"/>
  <c r="AM16" i="11" s="1"/>
  <c r="B16" i="11"/>
  <c r="AJ28" i="12" l="1"/>
  <c r="AJ27" i="12" s="1"/>
  <c r="BG34" i="12"/>
  <c r="AI28" i="12"/>
  <c r="AI27" i="12" s="1"/>
  <c r="AK28" i="12"/>
  <c r="AK27" i="12" s="1"/>
  <c r="AY42" i="12"/>
  <c r="AY46" i="12"/>
  <c r="AY44" i="12" s="1"/>
  <c r="AV76" i="12"/>
  <c r="AP62" i="12"/>
  <c r="AQ62" i="12" s="1"/>
  <c r="AV73" i="12"/>
  <c r="AP59" i="12"/>
  <c r="BG32" i="12"/>
  <c r="C51" i="12"/>
  <c r="AY54" i="12"/>
  <c r="AY52" i="12"/>
  <c r="C64" i="12"/>
  <c r="E10" i="12"/>
  <c r="E11" i="12"/>
  <c r="F9" i="12"/>
  <c r="AP46" i="12"/>
  <c r="AQ46" i="12" s="1"/>
  <c r="AV60" i="12"/>
  <c r="AV57" i="12"/>
  <c r="AP43" i="12"/>
  <c r="AV58" i="12"/>
  <c r="AP44" i="12"/>
  <c r="BG29" i="12"/>
  <c r="BE46" i="12"/>
  <c r="BD45" i="12"/>
  <c r="AJ45" i="12" s="1"/>
  <c r="BB44" i="12"/>
  <c r="AI40" i="12"/>
  <c r="BF48" i="12"/>
  <c r="BB47" i="12"/>
  <c r="BD44" i="12"/>
  <c r="AJ44" i="12" s="1"/>
  <c r="BE45" i="12"/>
  <c r="AK45" i="12" s="1"/>
  <c r="BE48" i="12"/>
  <c r="BC44" i="12"/>
  <c r="BD48" i="12"/>
  <c r="BF45" i="12"/>
  <c r="BC48" i="12"/>
  <c r="BB48" i="12"/>
  <c r="BC45" i="12"/>
  <c r="AI45" i="12" s="1"/>
  <c r="BE44" i="12"/>
  <c r="BE43" i="12"/>
  <c r="AH40" i="12"/>
  <c r="BC43" i="12"/>
  <c r="AI43" i="12" s="1"/>
  <c r="BB43" i="12"/>
  <c r="AH43" i="12" s="1"/>
  <c r="BF47" i="12"/>
  <c r="BE47" i="12"/>
  <c r="BD47" i="12"/>
  <c r="BF46" i="12"/>
  <c r="BC47" i="12"/>
  <c r="BD46" i="12"/>
  <c r="BD43" i="12"/>
  <c r="BC46" i="12"/>
  <c r="AJ40" i="12"/>
  <c r="BB46" i="12"/>
  <c r="BF44" i="12"/>
  <c r="BF43" i="12"/>
  <c r="AK43" i="12"/>
  <c r="BB45" i="12"/>
  <c r="AK40" i="12"/>
  <c r="AH45" i="12"/>
  <c r="AH44" i="12"/>
  <c r="AK44" i="12"/>
  <c r="AI44" i="12"/>
  <c r="AJ43" i="12"/>
  <c r="C39" i="12"/>
  <c r="D37" i="12"/>
  <c r="C38" i="12"/>
  <c r="BG30" i="12"/>
  <c r="BG33" i="12"/>
  <c r="AP47" i="12"/>
  <c r="AQ47" i="12" s="1"/>
  <c r="AV61" i="12"/>
  <c r="E23" i="12"/>
  <c r="D25" i="12"/>
  <c r="D24" i="12"/>
  <c r="BG31" i="12"/>
  <c r="AH30" i="12"/>
  <c r="AH28" i="12" s="1"/>
  <c r="AH27" i="12" s="1"/>
  <c r="AL31" i="12"/>
  <c r="AL30" i="12"/>
  <c r="AL29" i="12"/>
  <c r="AL60" i="11"/>
  <c r="AS60" i="11"/>
  <c r="AL88" i="11"/>
  <c r="AS88" i="11"/>
  <c r="AL116" i="11"/>
  <c r="AS116" i="11"/>
  <c r="AS144" i="11"/>
  <c r="AL144" i="11"/>
  <c r="AL172" i="11"/>
  <c r="AS172" i="11"/>
  <c r="AL200" i="11"/>
  <c r="AS200" i="11"/>
  <c r="AS228" i="11"/>
  <c r="AL228" i="11"/>
  <c r="AL256" i="11"/>
  <c r="AS256" i="11"/>
  <c r="AL284" i="11"/>
  <c r="AS284" i="11"/>
  <c r="AS312" i="11"/>
  <c r="AL312" i="11"/>
  <c r="AL340" i="11"/>
  <c r="AS340" i="11"/>
  <c r="AS368" i="11"/>
  <c r="AL368" i="11"/>
  <c r="AL396" i="11"/>
  <c r="AS396" i="11"/>
  <c r="AL424" i="11"/>
  <c r="AS424" i="11"/>
  <c r="AL452" i="11"/>
  <c r="AS452" i="11"/>
  <c r="AL173" i="11"/>
  <c r="AS173" i="11"/>
  <c r="AL397" i="11"/>
  <c r="AS397" i="11"/>
  <c r="AS146" i="11"/>
  <c r="AL146" i="11"/>
  <c r="AL258" i="11"/>
  <c r="AS258" i="11"/>
  <c r="AL426" i="11"/>
  <c r="AS426" i="11"/>
  <c r="AL202" i="11"/>
  <c r="AS202" i="11"/>
  <c r="AL370" i="11"/>
  <c r="AS370" i="11"/>
  <c r="AL130" i="11"/>
  <c r="AS130" i="11"/>
  <c r="AL298" i="11"/>
  <c r="AS298" i="11"/>
  <c r="AS382" i="11"/>
  <c r="AL382" i="11"/>
  <c r="AL410" i="11"/>
  <c r="AS410" i="11"/>
  <c r="AL466" i="11"/>
  <c r="AS466" i="11"/>
  <c r="AN466" i="11" s="1"/>
  <c r="AJ466" i="11"/>
  <c r="AO466" i="11"/>
  <c r="AI466" i="11"/>
  <c r="AK466" i="11"/>
  <c r="AS34" i="11"/>
  <c r="AN34" i="11" s="1"/>
  <c r="AL34" i="11"/>
  <c r="AS145" i="11"/>
  <c r="AL145" i="11"/>
  <c r="AS229" i="11"/>
  <c r="AL229" i="11"/>
  <c r="AS313" i="11"/>
  <c r="AL313" i="11"/>
  <c r="AS453" i="11"/>
  <c r="AL453" i="11"/>
  <c r="AL90" i="11"/>
  <c r="AS90" i="11"/>
  <c r="AS314" i="11"/>
  <c r="AL314" i="11"/>
  <c r="AL74" i="11"/>
  <c r="AS74" i="11"/>
  <c r="AL186" i="11"/>
  <c r="AS186" i="11"/>
  <c r="AL214" i="11"/>
  <c r="AS214" i="11"/>
  <c r="AS242" i="11"/>
  <c r="AL242" i="11"/>
  <c r="AL326" i="11"/>
  <c r="AS326" i="11"/>
  <c r="AL354" i="11"/>
  <c r="AS354" i="11"/>
  <c r="AL438" i="11"/>
  <c r="AS438" i="11"/>
  <c r="AS47" i="11"/>
  <c r="AN47" i="11" s="1"/>
  <c r="AL47" i="11"/>
  <c r="AS75" i="11"/>
  <c r="AL75" i="11"/>
  <c r="AS103" i="11"/>
  <c r="AL103" i="11"/>
  <c r="AS131" i="11"/>
  <c r="AL131" i="11"/>
  <c r="AS159" i="11"/>
  <c r="AL159" i="11"/>
  <c r="AS187" i="11"/>
  <c r="AL187" i="11"/>
  <c r="AS215" i="11"/>
  <c r="AL215" i="11"/>
  <c r="AS243" i="11"/>
  <c r="AL243" i="11"/>
  <c r="AS271" i="11"/>
  <c r="AL271" i="11"/>
  <c r="AS299" i="11"/>
  <c r="AL299" i="11"/>
  <c r="AS327" i="11"/>
  <c r="AL327" i="11"/>
  <c r="AS355" i="11"/>
  <c r="AL355" i="11"/>
  <c r="AS383" i="11"/>
  <c r="AL383" i="11"/>
  <c r="AS411" i="11"/>
  <c r="AL411" i="11"/>
  <c r="AS439" i="11"/>
  <c r="AL439" i="11"/>
  <c r="AS467" i="11"/>
  <c r="AN467" i="11" s="1"/>
  <c r="AL467" i="11"/>
  <c r="AJ467" i="11"/>
  <c r="AO467" i="11"/>
  <c r="AI467" i="11"/>
  <c r="AK467" i="11"/>
  <c r="AL117" i="11"/>
  <c r="AS117" i="11"/>
  <c r="AL257" i="11"/>
  <c r="AS257" i="11"/>
  <c r="AL118" i="11"/>
  <c r="AS118" i="11"/>
  <c r="AL230" i="11"/>
  <c r="AS230" i="11"/>
  <c r="AS342" i="11"/>
  <c r="AL342" i="11"/>
  <c r="AS454" i="11"/>
  <c r="AL454" i="11"/>
  <c r="AS46" i="11"/>
  <c r="AN46" i="11" s="1"/>
  <c r="AL46" i="11"/>
  <c r="AL102" i="11"/>
  <c r="AS102" i="11"/>
  <c r="AL270" i="11"/>
  <c r="AS270" i="11"/>
  <c r="AL48" i="11"/>
  <c r="AS48" i="11"/>
  <c r="AN48" i="11" s="1"/>
  <c r="AS76" i="11"/>
  <c r="AL76" i="11"/>
  <c r="AL104" i="11"/>
  <c r="AS104" i="11"/>
  <c r="AS132" i="11"/>
  <c r="AL132" i="11"/>
  <c r="AL160" i="11"/>
  <c r="AS160" i="11"/>
  <c r="AL188" i="11"/>
  <c r="AS188" i="11"/>
  <c r="AL216" i="11"/>
  <c r="AS216" i="11"/>
  <c r="AS244" i="11"/>
  <c r="AL244" i="11"/>
  <c r="AS272" i="11"/>
  <c r="AL272" i="11"/>
  <c r="AL300" i="11"/>
  <c r="AS300" i="11"/>
  <c r="AL328" i="11"/>
  <c r="AS328" i="11"/>
  <c r="AL356" i="11"/>
  <c r="AS356" i="11"/>
  <c r="AS384" i="11"/>
  <c r="AL384" i="11"/>
  <c r="AL412" i="11"/>
  <c r="AS412" i="11"/>
  <c r="AS440" i="11"/>
  <c r="AL440" i="11"/>
  <c r="AL468" i="11"/>
  <c r="AS468" i="11"/>
  <c r="AN468" i="11" s="1"/>
  <c r="AO468" i="11"/>
  <c r="AK468" i="11"/>
  <c r="AJ468" i="11"/>
  <c r="AI468" i="11"/>
  <c r="AL89" i="11"/>
  <c r="AS89" i="11"/>
  <c r="AS201" i="11"/>
  <c r="AL201" i="11"/>
  <c r="AS285" i="11"/>
  <c r="AL285" i="11"/>
  <c r="AS341" i="11"/>
  <c r="AL341" i="11"/>
  <c r="AL425" i="11"/>
  <c r="AS425" i="11"/>
  <c r="AS62" i="11"/>
  <c r="AL62" i="11"/>
  <c r="AS174" i="11"/>
  <c r="AL174" i="11"/>
  <c r="AS286" i="11"/>
  <c r="AL286" i="11"/>
  <c r="AL398" i="11"/>
  <c r="AS398" i="11"/>
  <c r="AL158" i="11"/>
  <c r="AS158" i="11"/>
  <c r="AS32" i="11"/>
  <c r="AN32" i="11" s="1"/>
  <c r="AL32" i="11"/>
  <c r="AL33" i="11"/>
  <c r="AS33" i="11"/>
  <c r="AN33" i="11" s="1"/>
  <c r="AL61" i="11"/>
  <c r="AS61" i="11"/>
  <c r="AS369" i="11"/>
  <c r="AL369" i="11"/>
  <c r="AM31" i="11"/>
  <c r="AO452" i="11"/>
  <c r="AK452" i="11"/>
  <c r="AJ452" i="11"/>
  <c r="AI452" i="11"/>
  <c r="AO453" i="11"/>
  <c r="AK453" i="11"/>
  <c r="AJ453" i="11"/>
  <c r="AI453" i="11"/>
  <c r="AO454" i="11"/>
  <c r="AK454" i="11"/>
  <c r="AJ454" i="11"/>
  <c r="AI454" i="11"/>
  <c r="AK440" i="11"/>
  <c r="AJ440" i="11"/>
  <c r="AI440" i="11"/>
  <c r="AO440" i="11"/>
  <c r="AI438" i="11"/>
  <c r="AO438" i="11"/>
  <c r="AK438" i="11"/>
  <c r="AJ438" i="11"/>
  <c r="AJ439" i="11"/>
  <c r="AO439" i="11"/>
  <c r="AI439" i="11"/>
  <c r="AK439" i="11"/>
  <c r="AO424" i="11"/>
  <c r="AK424" i="11"/>
  <c r="AJ424" i="11"/>
  <c r="AI424" i="11"/>
  <c r="AK425" i="11"/>
  <c r="AJ425" i="11"/>
  <c r="AO425" i="11"/>
  <c r="AI425" i="11"/>
  <c r="AK426" i="11"/>
  <c r="AO426" i="11"/>
  <c r="AJ426" i="11"/>
  <c r="AI426" i="11"/>
  <c r="AJ412" i="11"/>
  <c r="AI412" i="11"/>
  <c r="AO412" i="11"/>
  <c r="AK412" i="11"/>
  <c r="AO410" i="11"/>
  <c r="AK410" i="11"/>
  <c r="AI410" i="11"/>
  <c r="AJ410" i="11"/>
  <c r="AO411" i="11"/>
  <c r="AK411" i="11"/>
  <c r="AJ411" i="11"/>
  <c r="AI411" i="11"/>
  <c r="AI397" i="11"/>
  <c r="AK397" i="11"/>
  <c r="AO397" i="11"/>
  <c r="AJ397" i="11"/>
  <c r="AO398" i="11"/>
  <c r="AK398" i="11"/>
  <c r="AJ398" i="11"/>
  <c r="AI398" i="11"/>
  <c r="AK396" i="11"/>
  <c r="AJ396" i="11"/>
  <c r="AI396" i="11"/>
  <c r="AO396" i="11"/>
  <c r="AO383" i="11"/>
  <c r="AK383" i="11"/>
  <c r="AJ383" i="11"/>
  <c r="AI383" i="11"/>
  <c r="AO384" i="11"/>
  <c r="AK384" i="11"/>
  <c r="AJ384" i="11"/>
  <c r="AI384" i="11"/>
  <c r="AI382" i="11"/>
  <c r="AO382" i="11"/>
  <c r="AK382" i="11"/>
  <c r="AJ382" i="11"/>
  <c r="AO370" i="11"/>
  <c r="AK370" i="11"/>
  <c r="AJ370" i="11"/>
  <c r="AI370" i="11"/>
  <c r="AK369" i="11"/>
  <c r="AO369" i="11"/>
  <c r="AJ369" i="11"/>
  <c r="AI369" i="11"/>
  <c r="AJ368" i="11"/>
  <c r="AI368" i="11"/>
  <c r="AO368" i="11"/>
  <c r="AK368" i="11"/>
  <c r="AO354" i="11"/>
  <c r="AK354" i="11"/>
  <c r="AJ354" i="11"/>
  <c r="AI354" i="11"/>
  <c r="AO355" i="11"/>
  <c r="AK355" i="11"/>
  <c r="AI355" i="11"/>
  <c r="AJ355" i="11"/>
  <c r="AK356" i="11"/>
  <c r="AJ356" i="11"/>
  <c r="AI356" i="11"/>
  <c r="AO356" i="11"/>
  <c r="AO341" i="11"/>
  <c r="AK341" i="11"/>
  <c r="AJ341" i="11"/>
  <c r="AI341" i="11"/>
  <c r="AO342" i="11"/>
  <c r="AK342" i="11"/>
  <c r="AJ342" i="11"/>
  <c r="AI342" i="11"/>
  <c r="AO340" i="11"/>
  <c r="AK340" i="11"/>
  <c r="AJ340" i="11"/>
  <c r="AI340" i="11"/>
  <c r="AO326" i="11"/>
  <c r="AK326" i="11"/>
  <c r="AJ326" i="11"/>
  <c r="AI326" i="11"/>
  <c r="AO327" i="11"/>
  <c r="AK327" i="11"/>
  <c r="AJ327" i="11"/>
  <c r="AI327" i="11"/>
  <c r="AO328" i="11"/>
  <c r="AK328" i="11"/>
  <c r="AJ328" i="11"/>
  <c r="AI328" i="11"/>
  <c r="AK312" i="11"/>
  <c r="AJ312" i="11"/>
  <c r="AI312" i="11"/>
  <c r="AO312" i="11"/>
  <c r="AJ313" i="11"/>
  <c r="AI313" i="11"/>
  <c r="AO313" i="11"/>
  <c r="AK313" i="11"/>
  <c r="AK314" i="11"/>
  <c r="AJ314" i="11"/>
  <c r="AI314" i="11"/>
  <c r="AO314" i="11"/>
  <c r="AK300" i="11"/>
  <c r="AO300" i="11"/>
  <c r="AJ300" i="11"/>
  <c r="AI300" i="11"/>
  <c r="AJ298" i="11"/>
  <c r="AO298" i="11"/>
  <c r="AK298" i="11"/>
  <c r="AI298" i="11"/>
  <c r="AI299" i="11"/>
  <c r="AO299" i="11"/>
  <c r="AK299" i="11"/>
  <c r="AJ299" i="11"/>
  <c r="AO284" i="11"/>
  <c r="AK284" i="11"/>
  <c r="AJ284" i="11"/>
  <c r="AI284" i="11"/>
  <c r="AO285" i="11"/>
  <c r="AK285" i="11"/>
  <c r="AJ285" i="11"/>
  <c r="AI285" i="11"/>
  <c r="AO286" i="11"/>
  <c r="AK286" i="11"/>
  <c r="AJ286" i="11"/>
  <c r="AI286" i="11"/>
  <c r="AO270" i="11"/>
  <c r="AK270" i="11"/>
  <c r="AJ270" i="11"/>
  <c r="AI270" i="11"/>
  <c r="AO271" i="11"/>
  <c r="AK271" i="11"/>
  <c r="AJ271" i="11"/>
  <c r="AI271" i="11"/>
  <c r="AI272" i="11"/>
  <c r="AO272" i="11"/>
  <c r="AK272" i="11"/>
  <c r="AJ272" i="11"/>
  <c r="AO256" i="11"/>
  <c r="AK256" i="11"/>
  <c r="AJ256" i="11"/>
  <c r="AI256" i="11"/>
  <c r="AO257" i="11"/>
  <c r="AK257" i="11"/>
  <c r="AJ257" i="11"/>
  <c r="AI257" i="11"/>
  <c r="AI258" i="11"/>
  <c r="AO258" i="11"/>
  <c r="AK258" i="11"/>
  <c r="AJ258" i="11"/>
  <c r="AO244" i="11"/>
  <c r="AK244" i="11"/>
  <c r="AJ244" i="11"/>
  <c r="AI244" i="11"/>
  <c r="AI242" i="11"/>
  <c r="AO242" i="11"/>
  <c r="AK242" i="11"/>
  <c r="AJ242" i="11"/>
  <c r="AO243" i="11"/>
  <c r="AK243" i="11"/>
  <c r="AJ243" i="11"/>
  <c r="AI243" i="11"/>
  <c r="AI228" i="11"/>
  <c r="AJ228" i="11"/>
  <c r="AO228" i="11"/>
  <c r="AK228" i="11"/>
  <c r="AK229" i="11"/>
  <c r="AO229" i="11"/>
  <c r="AJ229" i="11"/>
  <c r="AI229" i="11"/>
  <c r="AO230" i="11"/>
  <c r="AK230" i="11"/>
  <c r="AJ230" i="11"/>
  <c r="AI230" i="11"/>
  <c r="AO214" i="11"/>
  <c r="AK214" i="11"/>
  <c r="AJ214" i="11"/>
  <c r="AI214" i="11"/>
  <c r="AK215" i="11"/>
  <c r="AO215" i="11"/>
  <c r="AJ215" i="11"/>
  <c r="AI215" i="11"/>
  <c r="AK216" i="11"/>
  <c r="AO216" i="11"/>
  <c r="AI216" i="11"/>
  <c r="AJ216" i="11"/>
  <c r="AO200" i="11"/>
  <c r="AK200" i="11"/>
  <c r="AJ200" i="11"/>
  <c r="AI200" i="11"/>
  <c r="AO202" i="11"/>
  <c r="AK202" i="11"/>
  <c r="AJ202" i="11"/>
  <c r="AI202" i="11"/>
  <c r="AO201" i="11"/>
  <c r="AK201" i="11"/>
  <c r="AJ201" i="11"/>
  <c r="AI201" i="11"/>
  <c r="AO186" i="11"/>
  <c r="AK186" i="11"/>
  <c r="AJ186" i="11"/>
  <c r="AI186" i="11"/>
  <c r="AO187" i="11"/>
  <c r="AK187" i="11"/>
  <c r="AJ187" i="11"/>
  <c r="AI187" i="11"/>
  <c r="AO188" i="11"/>
  <c r="AK188" i="11"/>
  <c r="AJ188" i="11"/>
  <c r="AI188" i="11"/>
  <c r="AK172" i="11"/>
  <c r="AO172" i="11"/>
  <c r="AJ172" i="11"/>
  <c r="AI172" i="11"/>
  <c r="AO173" i="11"/>
  <c r="AK173" i="11"/>
  <c r="AJ173" i="11"/>
  <c r="AI173" i="11"/>
  <c r="AO174" i="11"/>
  <c r="AK174" i="11"/>
  <c r="AJ174" i="11"/>
  <c r="AI174" i="11"/>
  <c r="AO158" i="11"/>
  <c r="AK158" i="11"/>
  <c r="AI158" i="11"/>
  <c r="AJ158" i="11"/>
  <c r="AO159" i="11"/>
  <c r="AK159" i="11"/>
  <c r="AJ159" i="11"/>
  <c r="AI159" i="11"/>
  <c r="AO160" i="11"/>
  <c r="AK160" i="11"/>
  <c r="AJ160" i="11"/>
  <c r="AI160" i="11"/>
  <c r="AO144" i="11"/>
  <c r="AK144" i="11"/>
  <c r="AJ144" i="11"/>
  <c r="AI144" i="11"/>
  <c r="AO145" i="11"/>
  <c r="AK145" i="11"/>
  <c r="AJ145" i="11"/>
  <c r="AI145" i="11"/>
  <c r="AO146" i="11"/>
  <c r="AK146" i="11"/>
  <c r="AJ146" i="11"/>
  <c r="AI146" i="11"/>
  <c r="AI131" i="11"/>
  <c r="AO131" i="11"/>
  <c r="AK131" i="11"/>
  <c r="AJ131" i="11"/>
  <c r="AJ130" i="11"/>
  <c r="AI130" i="11"/>
  <c r="AO130" i="11"/>
  <c r="AK130" i="11"/>
  <c r="AJ132" i="11"/>
  <c r="AO132" i="11"/>
  <c r="AK132" i="11"/>
  <c r="AI132" i="11"/>
  <c r="AO116" i="11"/>
  <c r="AK116" i="11"/>
  <c r="AJ116" i="11"/>
  <c r="AI116" i="11"/>
  <c r="AO117" i="11"/>
  <c r="AK117" i="11"/>
  <c r="AJ117" i="11"/>
  <c r="AI117" i="11"/>
  <c r="AO118" i="11"/>
  <c r="AK118" i="11"/>
  <c r="AJ118" i="11"/>
  <c r="AI118" i="11"/>
  <c r="AK102" i="11"/>
  <c r="AI102" i="11"/>
  <c r="AO102" i="11"/>
  <c r="AJ102" i="11"/>
  <c r="AO103" i="11"/>
  <c r="AJ103" i="11"/>
  <c r="AI103" i="11"/>
  <c r="AK103" i="11"/>
  <c r="AJ104" i="11"/>
  <c r="AI104" i="11"/>
  <c r="AO104" i="11"/>
  <c r="AK104" i="11"/>
  <c r="AO88" i="11"/>
  <c r="AK88" i="11"/>
  <c r="AJ88" i="11"/>
  <c r="AI88" i="11"/>
  <c r="AJ89" i="11"/>
  <c r="AI89" i="11"/>
  <c r="AK89" i="11"/>
  <c r="AO89" i="11"/>
  <c r="AO90" i="11"/>
  <c r="AK90" i="11"/>
  <c r="AJ90" i="11"/>
  <c r="AI90" i="11"/>
  <c r="AO75" i="11"/>
  <c r="AJ75" i="11"/>
  <c r="AK75" i="11"/>
  <c r="AI75" i="11"/>
  <c r="AI48" i="11"/>
  <c r="AO48" i="11"/>
  <c r="AK48" i="11"/>
  <c r="AJ48" i="11"/>
  <c r="AK47" i="11"/>
  <c r="AJ47" i="11"/>
  <c r="AI47" i="11"/>
  <c r="AO47" i="11"/>
  <c r="AK76" i="11"/>
  <c r="AO76" i="11"/>
  <c r="AJ76" i="11"/>
  <c r="AI76" i="11"/>
  <c r="AO32" i="11"/>
  <c r="AJ32" i="11"/>
  <c r="AI32" i="11"/>
  <c r="AK32" i="11"/>
  <c r="AO33" i="11"/>
  <c r="AI33" i="11"/>
  <c r="AJ33" i="11"/>
  <c r="AK33" i="11"/>
  <c r="AK34" i="11"/>
  <c r="AJ34" i="11"/>
  <c r="AI34" i="11"/>
  <c r="AO60" i="11"/>
  <c r="AK60" i="11"/>
  <c r="AJ60" i="11"/>
  <c r="AI60" i="11"/>
  <c r="AO61" i="11"/>
  <c r="AI61" i="11"/>
  <c r="AK61" i="11"/>
  <c r="AJ61" i="11"/>
  <c r="AO62" i="11"/>
  <c r="AJ62" i="11"/>
  <c r="AK62" i="11"/>
  <c r="AI62" i="11"/>
  <c r="AO46" i="11"/>
  <c r="AK46" i="11"/>
  <c r="AJ46" i="11"/>
  <c r="AI46" i="11"/>
  <c r="AJ74" i="11"/>
  <c r="AO74" i="11"/>
  <c r="AK74" i="11"/>
  <c r="AI74" i="11"/>
  <c r="AP57" i="11"/>
  <c r="AV71" i="11"/>
  <c r="AJ20" i="11"/>
  <c r="AI20" i="11"/>
  <c r="AK18" i="11"/>
  <c r="AJ18" i="11"/>
  <c r="AI18" i="11"/>
  <c r="AO18" i="11"/>
  <c r="AK19" i="11"/>
  <c r="AJ19" i="11"/>
  <c r="AI19" i="11"/>
  <c r="AO34" i="11"/>
  <c r="AH18" i="11"/>
  <c r="AT18" i="11"/>
  <c r="AT19" i="11"/>
  <c r="AH19" i="11"/>
  <c r="AH20" i="11"/>
  <c r="AK20" i="11"/>
  <c r="BD481" i="11"/>
  <c r="BD482" i="11" s="1"/>
  <c r="BD483" i="11" s="1"/>
  <c r="BD484" i="11" s="1"/>
  <c r="BD485" i="11" s="1"/>
  <c r="BD486" i="11" s="1"/>
  <c r="BD487" i="11" s="1"/>
  <c r="BD488" i="11" s="1"/>
  <c r="BD489" i="11" s="1"/>
  <c r="BD490" i="11" s="1"/>
  <c r="BD491" i="11" s="1"/>
  <c r="BD492" i="11" s="1"/>
  <c r="BD493" i="11" s="1"/>
  <c r="BD494" i="11" s="1"/>
  <c r="BD495" i="11" s="1"/>
  <c r="BD496" i="11" s="1"/>
  <c r="BD497" i="11" s="1"/>
  <c r="BD498" i="11" s="1"/>
  <c r="BD499" i="11" s="1"/>
  <c r="BD500" i="11" s="1"/>
  <c r="BD501" i="11" s="1"/>
  <c r="BD502" i="11" s="1"/>
  <c r="BD503" i="11" s="1"/>
  <c r="BD504" i="11" s="1"/>
  <c r="BD505" i="11" s="1"/>
  <c r="BD506" i="11" s="1"/>
  <c r="BD507" i="11" s="1"/>
  <c r="BD508" i="11" s="1"/>
  <c r="BD509" i="11" s="1"/>
  <c r="BD510" i="11" s="1"/>
  <c r="BD511" i="11" s="1"/>
  <c r="BD512" i="11" s="1"/>
  <c r="BD513" i="11" s="1"/>
  <c r="AY12" i="11"/>
  <c r="AY10" i="11"/>
  <c r="AO20" i="11"/>
  <c r="AM19" i="11"/>
  <c r="AO19" i="11"/>
  <c r="AM20" i="11"/>
  <c r="AV32" i="11"/>
  <c r="AV46" i="11" s="1"/>
  <c r="AV34" i="11"/>
  <c r="AV48" i="11" s="1"/>
  <c r="AP18" i="11"/>
  <c r="C9" i="11"/>
  <c r="C11" i="11" s="1"/>
  <c r="C22" i="11"/>
  <c r="AV33" i="11"/>
  <c r="AV47" i="11" s="1"/>
  <c r="AP19" i="11"/>
  <c r="AV17" i="11"/>
  <c r="AV31" i="11" s="1"/>
  <c r="AV16" i="11"/>
  <c r="AM18" i="11"/>
  <c r="AX473" i="11"/>
  <c r="AL40" i="12" l="1"/>
  <c r="BG48" i="12"/>
  <c r="BG44" i="12"/>
  <c r="AK42" i="12"/>
  <c r="AK41" i="12" s="1"/>
  <c r="AL28" i="12"/>
  <c r="AL27" i="12" s="1"/>
  <c r="BG47" i="12"/>
  <c r="AV71" i="12"/>
  <c r="AP57" i="12"/>
  <c r="AY68" i="12"/>
  <c r="C78" i="12"/>
  <c r="AW71" i="12"/>
  <c r="AY66" i="12"/>
  <c r="AZ71" i="12"/>
  <c r="C65" i="12"/>
  <c r="AH42" i="12"/>
  <c r="AH41" i="12" s="1"/>
  <c r="AP60" i="12"/>
  <c r="AQ60" i="12" s="1"/>
  <c r="AV74" i="12"/>
  <c r="BF60" i="12"/>
  <c r="BE59" i="12"/>
  <c r="AK59" i="12" s="1"/>
  <c r="BC58" i="12"/>
  <c r="AI58" i="12" s="1"/>
  <c r="BB57" i="12"/>
  <c r="AH57" i="12" s="1"/>
  <c r="AJ54" i="12"/>
  <c r="BC62" i="12"/>
  <c r="BE60" i="12"/>
  <c r="BB59" i="12"/>
  <c r="AH59" i="12" s="1"/>
  <c r="BB62" i="12"/>
  <c r="BD59" i="12"/>
  <c r="BC59" i="12"/>
  <c r="BD60" i="12"/>
  <c r="BC60" i="12"/>
  <c r="AK54" i="12"/>
  <c r="BD58" i="12"/>
  <c r="AJ58" i="12" s="1"/>
  <c r="BE57" i="12"/>
  <c r="AK57" i="12" s="1"/>
  <c r="AH54" i="12"/>
  <c r="BE62" i="12"/>
  <c r="BB58" i="12"/>
  <c r="AH58" i="12" s="1"/>
  <c r="BD57" i="12"/>
  <c r="AJ57" i="12" s="1"/>
  <c r="BD62" i="12"/>
  <c r="BC57" i="12"/>
  <c r="AI57" i="12" s="1"/>
  <c r="BF61" i="12"/>
  <c r="BE61" i="12"/>
  <c r="BD61" i="12"/>
  <c r="BB60" i="12"/>
  <c r="BE58" i="12"/>
  <c r="AK58" i="12" s="1"/>
  <c r="AI54" i="12"/>
  <c r="BF62" i="12"/>
  <c r="BC61" i="12"/>
  <c r="BB61" i="12"/>
  <c r="AJ59" i="12"/>
  <c r="AI59" i="12"/>
  <c r="D39" i="12"/>
  <c r="E37" i="12"/>
  <c r="D38" i="12"/>
  <c r="AP61" i="12"/>
  <c r="AQ61" i="12" s="1"/>
  <c r="AV75" i="12"/>
  <c r="AJ42" i="12"/>
  <c r="AJ41" i="12" s="1"/>
  <c r="G9" i="12"/>
  <c r="F11" i="12"/>
  <c r="F10" i="12"/>
  <c r="AV90" i="12"/>
  <c r="AP76" i="12"/>
  <c r="AQ76" i="12" s="1"/>
  <c r="BG43" i="12"/>
  <c r="AL45" i="12"/>
  <c r="AL43" i="12"/>
  <c r="AL44" i="12"/>
  <c r="E25" i="12"/>
  <c r="E24" i="12"/>
  <c r="F23" i="12"/>
  <c r="AI42" i="12"/>
  <c r="AI41" i="12" s="1"/>
  <c r="AY56" i="12"/>
  <c r="AY60" i="12"/>
  <c r="C53" i="12"/>
  <c r="D51" i="12"/>
  <c r="C52" i="12"/>
  <c r="BG45" i="12"/>
  <c r="AP73" i="12"/>
  <c r="AV87" i="12"/>
  <c r="BG46" i="12"/>
  <c r="AP58" i="12"/>
  <c r="AV72" i="12"/>
  <c r="AN453" i="11"/>
  <c r="AN454" i="11"/>
  <c r="AN452" i="11"/>
  <c r="AN438" i="11"/>
  <c r="AN439" i="11"/>
  <c r="AN440" i="11"/>
  <c r="AN425" i="11"/>
  <c r="AN426" i="11"/>
  <c r="AN424" i="11"/>
  <c r="AN412" i="11"/>
  <c r="AN410" i="11"/>
  <c r="AN411" i="11"/>
  <c r="AN398" i="11"/>
  <c r="AN396" i="11"/>
  <c r="AN397" i="11"/>
  <c r="AN384" i="11"/>
  <c r="AN382" i="11"/>
  <c r="AN383" i="11"/>
  <c r="AN368" i="11"/>
  <c r="AN370" i="11"/>
  <c r="AN369" i="11"/>
  <c r="AN354" i="11"/>
  <c r="AN356" i="11"/>
  <c r="AN355" i="11"/>
  <c r="AN340" i="11"/>
  <c r="AN341" i="11"/>
  <c r="AN342" i="11"/>
  <c r="AN328" i="11"/>
  <c r="AN327" i="11"/>
  <c r="AN326" i="11"/>
  <c r="AN313" i="11"/>
  <c r="AN314" i="11"/>
  <c r="AN312" i="11"/>
  <c r="AN298" i="11"/>
  <c r="AN299" i="11"/>
  <c r="AN300" i="11"/>
  <c r="AN285" i="11"/>
  <c r="AN284" i="11"/>
  <c r="AN286" i="11"/>
  <c r="AN271" i="11"/>
  <c r="AN272" i="11"/>
  <c r="AN270" i="11"/>
  <c r="AN258" i="11"/>
  <c r="AN257" i="11"/>
  <c r="AN256" i="11"/>
  <c r="AN244" i="11"/>
  <c r="AN243" i="11"/>
  <c r="AN242" i="11"/>
  <c r="AN228" i="11"/>
  <c r="AN230" i="11"/>
  <c r="AN229" i="11"/>
  <c r="AN214" i="11"/>
  <c r="AN216" i="11"/>
  <c r="AN215" i="11"/>
  <c r="AN202" i="11"/>
  <c r="AN201" i="11"/>
  <c r="AN200" i="11"/>
  <c r="AN188" i="11"/>
  <c r="AN187" i="11"/>
  <c r="AN186" i="11"/>
  <c r="AN173" i="11"/>
  <c r="AN174" i="11"/>
  <c r="AN172" i="11"/>
  <c r="AN159" i="11"/>
  <c r="AN160" i="11"/>
  <c r="AN158" i="11"/>
  <c r="AN146" i="11"/>
  <c r="AN144" i="11"/>
  <c r="AN145" i="11"/>
  <c r="AN132" i="11"/>
  <c r="AN131" i="11"/>
  <c r="AN130" i="11"/>
  <c r="AN118" i="11"/>
  <c r="AN116" i="11"/>
  <c r="AN117" i="11"/>
  <c r="AN104" i="11"/>
  <c r="AN103" i="11"/>
  <c r="AN102" i="11"/>
  <c r="AN89" i="11"/>
  <c r="AN88" i="11"/>
  <c r="AN90" i="11"/>
  <c r="AP71" i="11"/>
  <c r="AV85" i="11"/>
  <c r="AP46" i="11"/>
  <c r="AV60" i="11"/>
  <c r="AN60" i="11"/>
  <c r="AP47" i="11"/>
  <c r="AV61" i="11"/>
  <c r="AN61" i="11"/>
  <c r="AN76" i="11"/>
  <c r="AN75" i="11"/>
  <c r="AN74" i="11"/>
  <c r="AP48" i="11"/>
  <c r="AV62" i="11"/>
  <c r="AN62" i="11"/>
  <c r="AP33" i="11"/>
  <c r="AN18" i="11"/>
  <c r="AP34" i="11"/>
  <c r="BB17" i="11"/>
  <c r="AH17" i="11" s="1"/>
  <c r="BC15" i="11"/>
  <c r="AI15" i="11" s="1"/>
  <c r="BC16" i="11"/>
  <c r="AI16" i="11" s="1"/>
  <c r="BC17" i="11"/>
  <c r="AI17" i="11" s="1"/>
  <c r="BD15" i="11"/>
  <c r="AJ15" i="11" s="1"/>
  <c r="BD16" i="11"/>
  <c r="AJ16" i="11" s="1"/>
  <c r="BD17" i="11"/>
  <c r="AJ17" i="11" s="1"/>
  <c r="BE15" i="11"/>
  <c r="AK15" i="11" s="1"/>
  <c r="BE16" i="11"/>
  <c r="AK16" i="11" s="1"/>
  <c r="BE17" i="11"/>
  <c r="AK17" i="11" s="1"/>
  <c r="BB15" i="11"/>
  <c r="AH15" i="11" s="1"/>
  <c r="BB16" i="11"/>
  <c r="AH16" i="11" s="1"/>
  <c r="AN20" i="11"/>
  <c r="BF19" i="11"/>
  <c r="BF20" i="11"/>
  <c r="BF18" i="11"/>
  <c r="AN19" i="11"/>
  <c r="AP32" i="11"/>
  <c r="AT33" i="11"/>
  <c r="AT47" i="11" s="1"/>
  <c r="AT61" i="11" s="1"/>
  <c r="AH12" i="11"/>
  <c r="C23" i="11"/>
  <c r="AY24" i="11"/>
  <c r="AY26" i="11"/>
  <c r="BE20" i="11"/>
  <c r="BC20" i="11"/>
  <c r="BE19" i="11"/>
  <c r="BC19" i="11"/>
  <c r="BE18" i="11"/>
  <c r="BC18" i="11"/>
  <c r="BD20" i="11"/>
  <c r="BB20" i="11"/>
  <c r="BD19" i="11"/>
  <c r="BB19" i="11"/>
  <c r="BD18" i="11"/>
  <c r="BB18" i="11"/>
  <c r="AY18" i="11"/>
  <c r="AJ12" i="11"/>
  <c r="AI12" i="11"/>
  <c r="AK12" i="11"/>
  <c r="AY14" i="11"/>
  <c r="AT32" i="11"/>
  <c r="AT46" i="11" s="1"/>
  <c r="AT60" i="11" s="1"/>
  <c r="AT74" i="11" s="1"/>
  <c r="AT88" i="11" s="1"/>
  <c r="AT102" i="11" s="1"/>
  <c r="AT116" i="11" s="1"/>
  <c r="AT130" i="11" s="1"/>
  <c r="AT144" i="11" s="1"/>
  <c r="AT158" i="11" s="1"/>
  <c r="AT172" i="11" s="1"/>
  <c r="AT186" i="11" s="1"/>
  <c r="AT200" i="11" s="1"/>
  <c r="AT214" i="11" s="1"/>
  <c r="AT228" i="11" s="1"/>
  <c r="AT242" i="11" s="1"/>
  <c r="AT256" i="11" s="1"/>
  <c r="AT270" i="11" s="1"/>
  <c r="AT284" i="11" s="1"/>
  <c r="AT298" i="11" s="1"/>
  <c r="AT312" i="11" s="1"/>
  <c r="AT326" i="11" s="1"/>
  <c r="AT340" i="11" s="1"/>
  <c r="AT354" i="11" s="1"/>
  <c r="AT368" i="11" s="1"/>
  <c r="AT382" i="11" s="1"/>
  <c r="AT396" i="11" s="1"/>
  <c r="AT410" i="11" s="1"/>
  <c r="AT424" i="11" s="1"/>
  <c r="AT438" i="11" s="1"/>
  <c r="AT452" i="11" s="1"/>
  <c r="AT466" i="11" s="1"/>
  <c r="C36" i="11"/>
  <c r="AQ19" i="11"/>
  <c r="C10" i="11"/>
  <c r="D9" i="11"/>
  <c r="AQ18" i="11"/>
  <c r="AP15" i="11"/>
  <c r="AP17" i="11"/>
  <c r="AV45" i="11"/>
  <c r="AP16" i="11"/>
  <c r="AV30" i="11"/>
  <c r="AV44" i="11" s="1"/>
  <c r="AT20" i="11"/>
  <c r="AL54" i="12" l="1"/>
  <c r="BF58" i="12"/>
  <c r="BG58" i="12" s="1"/>
  <c r="AK56" i="12"/>
  <c r="AK55" i="12" s="1"/>
  <c r="BG60" i="12"/>
  <c r="AL42" i="12"/>
  <c r="AL41" i="12" s="1"/>
  <c r="BF59" i="12"/>
  <c r="BG59" i="12" s="1"/>
  <c r="AI56" i="12"/>
  <c r="AI55" i="12" s="1"/>
  <c r="AJ56" i="12"/>
  <c r="AJ55" i="12" s="1"/>
  <c r="G11" i="12"/>
  <c r="H9" i="12"/>
  <c r="G10" i="12"/>
  <c r="AH56" i="12"/>
  <c r="AH55" i="12" s="1"/>
  <c r="D65" i="12"/>
  <c r="C66" i="12"/>
  <c r="C67" i="12"/>
  <c r="AP87" i="12"/>
  <c r="AV101" i="12"/>
  <c r="AY58" i="12"/>
  <c r="AL57" i="12"/>
  <c r="AL58" i="12"/>
  <c r="AL59" i="12"/>
  <c r="BF73" i="12"/>
  <c r="BD72" i="12"/>
  <c r="AJ72" i="12" s="1"/>
  <c r="BC71" i="12"/>
  <c r="AI71" i="12" s="1"/>
  <c r="AK68" i="12"/>
  <c r="BE74" i="12"/>
  <c r="BB73" i="12"/>
  <c r="BD74" i="12"/>
  <c r="BF71" i="12"/>
  <c r="AJ68" i="12"/>
  <c r="BB74" i="12"/>
  <c r="BE71" i="12"/>
  <c r="AI68" i="12"/>
  <c r="BD71" i="12"/>
  <c r="AJ71" i="12" s="1"/>
  <c r="AH68" i="12"/>
  <c r="BC74" i="12"/>
  <c r="BF75" i="12"/>
  <c r="BE75" i="12"/>
  <c r="BB72" i="12"/>
  <c r="BB71" i="12"/>
  <c r="BE76" i="12"/>
  <c r="BD76" i="12"/>
  <c r="BC76" i="12"/>
  <c r="BB76" i="12"/>
  <c r="AK71" i="12"/>
  <c r="BC75" i="12"/>
  <c r="BF74" i="12"/>
  <c r="BE73" i="12"/>
  <c r="AK73" i="12" s="1"/>
  <c r="BF72" i="12"/>
  <c r="BF76" i="12"/>
  <c r="BD75" i="12"/>
  <c r="BE72" i="12"/>
  <c r="AK72" i="12" s="1"/>
  <c r="BC72" i="12"/>
  <c r="AI72" i="12" s="1"/>
  <c r="BB75" i="12"/>
  <c r="BD73" i="12"/>
  <c r="BC73" i="12"/>
  <c r="AI73" i="12" s="1"/>
  <c r="AJ73" i="12"/>
  <c r="AY82" i="12"/>
  <c r="AY80" i="12"/>
  <c r="C79" i="12"/>
  <c r="C92" i="12"/>
  <c r="AZ85" i="12"/>
  <c r="AW85" i="12"/>
  <c r="BG61" i="12"/>
  <c r="AP71" i="12"/>
  <c r="AV85" i="12"/>
  <c r="AP72" i="12"/>
  <c r="AV86" i="12"/>
  <c r="D52" i="12"/>
  <c r="E51" i="12"/>
  <c r="D53" i="12"/>
  <c r="AV104" i="12"/>
  <c r="AP90" i="12"/>
  <c r="AQ90" i="12" s="1"/>
  <c r="BG62" i="12"/>
  <c r="AV88" i="12"/>
  <c r="AP74" i="12"/>
  <c r="AQ74" i="12" s="1"/>
  <c r="BF57" i="12"/>
  <c r="BG57" i="12" s="1"/>
  <c r="AP75" i="12"/>
  <c r="AQ75" i="12" s="1"/>
  <c r="AV89" i="12"/>
  <c r="AY74" i="12"/>
  <c r="AY70" i="12"/>
  <c r="AY72" i="12" s="1"/>
  <c r="E39" i="12"/>
  <c r="E38" i="12"/>
  <c r="F37" i="12"/>
  <c r="F24" i="12"/>
  <c r="F25" i="12"/>
  <c r="G23" i="12"/>
  <c r="AH14" i="11"/>
  <c r="AH13" i="11" s="1"/>
  <c r="AL20" i="11"/>
  <c r="AL19" i="11"/>
  <c r="AL18" i="11"/>
  <c r="AL17" i="11"/>
  <c r="AL16" i="11"/>
  <c r="AL15" i="11"/>
  <c r="AK14" i="11"/>
  <c r="AK13" i="11" s="1"/>
  <c r="AP85" i="11"/>
  <c r="AV99" i="11"/>
  <c r="AY32" i="11"/>
  <c r="AQ46" i="11"/>
  <c r="AT75" i="11"/>
  <c r="AP61" i="11"/>
  <c r="AQ61" i="11" s="1"/>
  <c r="AV75" i="11"/>
  <c r="AQ47" i="11"/>
  <c r="AP62" i="11"/>
  <c r="AV76" i="11"/>
  <c r="AP60" i="11"/>
  <c r="AQ60" i="11" s="1"/>
  <c r="AV74" i="11"/>
  <c r="AP45" i="11"/>
  <c r="AV59" i="11"/>
  <c r="AP44" i="11"/>
  <c r="AV58" i="11"/>
  <c r="AY40" i="11"/>
  <c r="AY38" i="11"/>
  <c r="D23" i="11"/>
  <c r="E23" i="11" s="1"/>
  <c r="E24" i="11" s="1"/>
  <c r="AP31" i="11"/>
  <c r="AP30" i="11"/>
  <c r="BF34" i="11"/>
  <c r="BF33" i="11"/>
  <c r="BF32" i="11"/>
  <c r="BF29" i="11"/>
  <c r="BF30" i="11"/>
  <c r="BF31" i="11"/>
  <c r="AP29" i="11"/>
  <c r="BF15" i="11"/>
  <c r="BB32" i="11"/>
  <c r="BB31" i="11"/>
  <c r="AH31" i="11" s="1"/>
  <c r="BB30" i="11"/>
  <c r="AH30" i="11" s="1"/>
  <c r="BB29" i="11"/>
  <c r="AH29" i="11" s="1"/>
  <c r="BB34" i="11"/>
  <c r="BB33" i="11"/>
  <c r="BD34" i="11"/>
  <c r="BE29" i="11"/>
  <c r="AK29" i="11" s="1"/>
  <c r="BC34" i="11"/>
  <c r="BD29" i="11"/>
  <c r="AJ29" i="11" s="1"/>
  <c r="BE31" i="11"/>
  <c r="AK31" i="11" s="1"/>
  <c r="BC29" i="11"/>
  <c r="AI29" i="11" s="1"/>
  <c r="BD31" i="11"/>
  <c r="AJ31" i="11" s="1"/>
  <c r="BE33" i="11"/>
  <c r="BC31" i="11"/>
  <c r="AI31" i="11" s="1"/>
  <c r="BD33" i="11"/>
  <c r="BC33" i="11"/>
  <c r="BE30" i="11"/>
  <c r="AK30" i="11" s="1"/>
  <c r="BD30" i="11"/>
  <c r="AJ30" i="11" s="1"/>
  <c r="BE32" i="11"/>
  <c r="BC30" i="11"/>
  <c r="AI30" i="11" s="1"/>
  <c r="BD32" i="11"/>
  <c r="BE34" i="11"/>
  <c r="BC32" i="11"/>
  <c r="AJ14" i="11"/>
  <c r="AJ13" i="11" s="1"/>
  <c r="AQ33" i="11"/>
  <c r="C24" i="11"/>
  <c r="C37" i="11"/>
  <c r="C25" i="11"/>
  <c r="AL12" i="11"/>
  <c r="AQ32" i="11"/>
  <c r="AY28" i="11"/>
  <c r="AK26" i="11"/>
  <c r="AJ26" i="11"/>
  <c r="AH26" i="11"/>
  <c r="AI26" i="11"/>
  <c r="BF17" i="11"/>
  <c r="BG17" i="11" s="1"/>
  <c r="BF16" i="11"/>
  <c r="BG16" i="11" s="1"/>
  <c r="BG20" i="11"/>
  <c r="BG18" i="11"/>
  <c r="AY16" i="11"/>
  <c r="C50" i="11"/>
  <c r="D11" i="11"/>
  <c r="E9" i="11"/>
  <c r="D10" i="11"/>
  <c r="AQ20" i="11"/>
  <c r="AT34" i="11"/>
  <c r="AT48" i="11" s="1"/>
  <c r="AT62" i="11" s="1"/>
  <c r="AT76" i="11" s="1"/>
  <c r="AT90" i="11" s="1"/>
  <c r="AT104" i="11" s="1"/>
  <c r="AT118" i="11" s="1"/>
  <c r="AT132" i="11" s="1"/>
  <c r="AT146" i="11" s="1"/>
  <c r="AT160" i="11" s="1"/>
  <c r="AT174" i="11" s="1"/>
  <c r="AT188" i="11" s="1"/>
  <c r="AT202" i="11" s="1"/>
  <c r="AT216" i="11" s="1"/>
  <c r="AT230" i="11" s="1"/>
  <c r="AT244" i="11" s="1"/>
  <c r="AT258" i="11" s="1"/>
  <c r="AT272" i="11" s="1"/>
  <c r="AT286" i="11" s="1"/>
  <c r="AT300" i="11" s="1"/>
  <c r="AT314" i="11" s="1"/>
  <c r="AT328" i="11" s="1"/>
  <c r="AT342" i="11" s="1"/>
  <c r="AT356" i="11" s="1"/>
  <c r="AT370" i="11" s="1"/>
  <c r="AT384" i="11" s="1"/>
  <c r="AT398" i="11" s="1"/>
  <c r="AT412" i="11" s="1"/>
  <c r="AT426" i="11" s="1"/>
  <c r="AT440" i="11" s="1"/>
  <c r="AT454" i="11" s="1"/>
  <c r="AT468" i="11" s="1"/>
  <c r="AL68" i="12" l="1"/>
  <c r="AL56" i="12"/>
  <c r="AL55" i="12" s="1"/>
  <c r="BG72" i="12"/>
  <c r="D66" i="12"/>
  <c r="D67" i="12"/>
  <c r="E65" i="12"/>
  <c r="BG71" i="12"/>
  <c r="AL73" i="12"/>
  <c r="AL72" i="12"/>
  <c r="AL71" i="12"/>
  <c r="AL70" i="12" s="1"/>
  <c r="AL69" i="12" s="1"/>
  <c r="BG76" i="12"/>
  <c r="H11" i="12"/>
  <c r="I9" i="12"/>
  <c r="H10" i="12"/>
  <c r="AJ70" i="12"/>
  <c r="AJ69" i="12" s="1"/>
  <c r="AI70" i="12"/>
  <c r="AI69" i="12" s="1"/>
  <c r="BG73" i="12"/>
  <c r="AV115" i="12"/>
  <c r="AP101" i="12"/>
  <c r="AP89" i="12"/>
  <c r="AQ89" i="12" s="1"/>
  <c r="AV103" i="12"/>
  <c r="BG75" i="12"/>
  <c r="AH71" i="12"/>
  <c r="G25" i="12"/>
  <c r="H23" i="12"/>
  <c r="G24" i="12"/>
  <c r="AY96" i="12"/>
  <c r="AZ99" i="12"/>
  <c r="AW99" i="12"/>
  <c r="C93" i="12"/>
  <c r="C106" i="12"/>
  <c r="AY94" i="12"/>
  <c r="AK70" i="12"/>
  <c r="AK69" i="12" s="1"/>
  <c r="E52" i="12"/>
  <c r="F51" i="12"/>
  <c r="E53" i="12"/>
  <c r="AH72" i="12"/>
  <c r="AP86" i="12"/>
  <c r="AV100" i="12"/>
  <c r="AY88" i="12"/>
  <c r="AL82" i="12" s="1"/>
  <c r="AY84" i="12"/>
  <c r="AV102" i="12"/>
  <c r="AP88" i="12"/>
  <c r="AQ88" i="12" s="1"/>
  <c r="AH73" i="12"/>
  <c r="BG74" i="12"/>
  <c r="AV118" i="12"/>
  <c r="AP104" i="12"/>
  <c r="AQ104" i="12" s="1"/>
  <c r="C80" i="12"/>
  <c r="D79" i="12"/>
  <c r="C81" i="12"/>
  <c r="BF86" i="12"/>
  <c r="BE85" i="12"/>
  <c r="BE86" i="12"/>
  <c r="AK86" i="12" s="1"/>
  <c r="BD85" i="12"/>
  <c r="AJ85" i="12" s="1"/>
  <c r="BE89" i="12"/>
  <c r="BC86" i="12"/>
  <c r="AI86" i="12" s="1"/>
  <c r="BF90" i="12"/>
  <c r="AH82" i="12"/>
  <c r="BD89" i="12"/>
  <c r="BB86" i="12"/>
  <c r="AH86" i="12" s="1"/>
  <c r="AK82" i="12"/>
  <c r="AI82" i="12"/>
  <c r="BE87" i="12"/>
  <c r="BC89" i="12"/>
  <c r="AJ82" i="12"/>
  <c r="BB89" i="12"/>
  <c r="BF87" i="12"/>
  <c r="BF88" i="12"/>
  <c r="AJ87" i="12"/>
  <c r="BE88" i="12"/>
  <c r="BC88" i="12"/>
  <c r="BB88" i="12"/>
  <c r="BD87" i="12"/>
  <c r="BF85" i="12"/>
  <c r="BC87" i="12"/>
  <c r="AI87" i="12" s="1"/>
  <c r="BD86" i="12"/>
  <c r="AJ86" i="12" s="1"/>
  <c r="AH85" i="12"/>
  <c r="BB87" i="12"/>
  <c r="BE90" i="12"/>
  <c r="BD90" i="12"/>
  <c r="BF89" i="12"/>
  <c r="BC90" i="12"/>
  <c r="BD88" i="12"/>
  <c r="AK85" i="12"/>
  <c r="BC85" i="12"/>
  <c r="AI85" i="12" s="1"/>
  <c r="BB85" i="12"/>
  <c r="BB90" i="12"/>
  <c r="AK87" i="12"/>
  <c r="F38" i="12"/>
  <c r="G37" i="12"/>
  <c r="F39" i="12"/>
  <c r="AP85" i="12"/>
  <c r="AV99" i="12"/>
  <c r="AL14" i="11"/>
  <c r="AL13" i="11" s="1"/>
  <c r="AL30" i="11"/>
  <c r="AL31" i="11"/>
  <c r="AL29" i="11"/>
  <c r="AP99" i="11"/>
  <c r="AV113" i="11"/>
  <c r="AP74" i="11"/>
  <c r="AQ74" i="11" s="1"/>
  <c r="AV88" i="11"/>
  <c r="AP76" i="11"/>
  <c r="AQ76" i="11" s="1"/>
  <c r="AV90" i="11"/>
  <c r="AP75" i="11"/>
  <c r="AQ75" i="11" s="1"/>
  <c r="AV89" i="11"/>
  <c r="AT89" i="11"/>
  <c r="AQ62" i="11"/>
  <c r="D24" i="11"/>
  <c r="AQ48" i="11"/>
  <c r="AK40" i="11"/>
  <c r="AI40" i="11"/>
  <c r="AH40" i="11"/>
  <c r="AJ40" i="11"/>
  <c r="E25" i="11"/>
  <c r="D25" i="11"/>
  <c r="AY52" i="11"/>
  <c r="AY54" i="11"/>
  <c r="F23" i="11"/>
  <c r="F24" i="11" s="1"/>
  <c r="AP59" i="11"/>
  <c r="AV73" i="11"/>
  <c r="AP58" i="11"/>
  <c r="AV72" i="11"/>
  <c r="C38" i="11"/>
  <c r="BF47" i="11"/>
  <c r="BE44" i="11"/>
  <c r="AK44" i="11" s="1"/>
  <c r="BC46" i="11"/>
  <c r="BB44" i="11"/>
  <c r="AH44" i="11" s="1"/>
  <c r="BE48" i="11"/>
  <c r="BB46" i="11"/>
  <c r="BF43" i="11"/>
  <c r="BB43" i="11"/>
  <c r="AH43" i="11" s="1"/>
  <c r="BC47" i="11"/>
  <c r="BF44" i="11"/>
  <c r="BF46" i="11"/>
  <c r="BD48" i="11"/>
  <c r="BE43" i="11"/>
  <c r="AK43" i="11" s="1"/>
  <c r="BF45" i="11"/>
  <c r="BD47" i="11"/>
  <c r="BC45" i="11"/>
  <c r="AI45" i="11" s="1"/>
  <c r="BB45" i="11"/>
  <c r="AH45" i="11" s="1"/>
  <c r="BD45" i="11"/>
  <c r="AJ45" i="11" s="1"/>
  <c r="BD46" i="11"/>
  <c r="BE47" i="11"/>
  <c r="BB48" i="11"/>
  <c r="BF48" i="11"/>
  <c r="BD43" i="11"/>
  <c r="AJ43" i="11" s="1"/>
  <c r="BD44" i="11"/>
  <c r="AJ44" i="11" s="1"/>
  <c r="BE45" i="11"/>
  <c r="AK45" i="11" s="1"/>
  <c r="BB47" i="11"/>
  <c r="BE46" i="11"/>
  <c r="BC48" i="11"/>
  <c r="BC43" i="11"/>
  <c r="AI43" i="11" s="1"/>
  <c r="BC44" i="11"/>
  <c r="AI44" i="11" s="1"/>
  <c r="AY46" i="11"/>
  <c r="AY42" i="11"/>
  <c r="AQ34" i="11"/>
  <c r="C39" i="11"/>
  <c r="D37" i="11"/>
  <c r="BG31" i="11"/>
  <c r="BG33" i="11"/>
  <c r="BG30" i="11"/>
  <c r="BG32" i="11"/>
  <c r="BG34" i="11"/>
  <c r="BG29" i="11"/>
  <c r="BG15" i="11"/>
  <c r="AI14" i="11"/>
  <c r="AI13" i="11" s="1"/>
  <c r="C51" i="11"/>
  <c r="AK28" i="11"/>
  <c r="AK27" i="11" s="1"/>
  <c r="AY30" i="11"/>
  <c r="AI28" i="11"/>
  <c r="AI27" i="11" s="1"/>
  <c r="AL26" i="11"/>
  <c r="C64" i="11"/>
  <c r="AW71" i="11" s="1"/>
  <c r="E11" i="11"/>
  <c r="F9" i="11"/>
  <c r="E10" i="11"/>
  <c r="AY86" i="12" l="1"/>
  <c r="BG85" i="12"/>
  <c r="BG87" i="12"/>
  <c r="BG89" i="12"/>
  <c r="AJ84" i="12"/>
  <c r="AJ83" i="12" s="1"/>
  <c r="I11" i="12"/>
  <c r="J9" i="12"/>
  <c r="I10" i="12"/>
  <c r="AV117" i="12"/>
  <c r="AP103" i="12"/>
  <c r="AQ103" i="12" s="1"/>
  <c r="AP99" i="12"/>
  <c r="AV113" i="12"/>
  <c r="AV116" i="12"/>
  <c r="AP102" i="12"/>
  <c r="AQ102" i="12" s="1"/>
  <c r="BG90" i="12"/>
  <c r="AI84" i="12"/>
  <c r="AI83" i="12" s="1"/>
  <c r="F52" i="12"/>
  <c r="G51" i="12"/>
  <c r="F53" i="12"/>
  <c r="AV129" i="12"/>
  <c r="AP115" i="12"/>
  <c r="AL86" i="12"/>
  <c r="AL85" i="12"/>
  <c r="AL87" i="12"/>
  <c r="AK84" i="12"/>
  <c r="AK83" i="12" s="1"/>
  <c r="AP118" i="12"/>
  <c r="AQ118" i="12" s="1"/>
  <c r="AV132" i="12"/>
  <c r="AP100" i="12"/>
  <c r="AV114" i="12"/>
  <c r="G38" i="12"/>
  <c r="G39" i="12"/>
  <c r="H37" i="12"/>
  <c r="BG88" i="12"/>
  <c r="BB104" i="12"/>
  <c r="BE99" i="12"/>
  <c r="AK99" i="12" s="1"/>
  <c r="BC102" i="12"/>
  <c r="BC100" i="12"/>
  <c r="AI100" i="12" s="1"/>
  <c r="AK96" i="12"/>
  <c r="BB102" i="12"/>
  <c r="BE100" i="12"/>
  <c r="BB100" i="12"/>
  <c r="BF103" i="12"/>
  <c r="BD100" i="12"/>
  <c r="AJ100" i="12" s="1"/>
  <c r="BE103" i="12"/>
  <c r="BD103" i="12"/>
  <c r="BD101" i="12"/>
  <c r="AJ101" i="12" s="1"/>
  <c r="BD99" i="12"/>
  <c r="AJ99" i="12" s="1"/>
  <c r="BC101" i="12"/>
  <c r="AI101" i="12" s="1"/>
  <c r="BC99" i="12"/>
  <c r="BE104" i="12"/>
  <c r="BD104" i="12"/>
  <c r="BC103" i="12"/>
  <c r="BB103" i="12"/>
  <c r="BE102" i="12"/>
  <c r="AJ96" i="12"/>
  <c r="AI96" i="12"/>
  <c r="AH100" i="12"/>
  <c r="AH96" i="12"/>
  <c r="BB101" i="12"/>
  <c r="AH101" i="12" s="1"/>
  <c r="BB99" i="12"/>
  <c r="AH99" i="12" s="1"/>
  <c r="BF104" i="12"/>
  <c r="BF102" i="12"/>
  <c r="BC104" i="12"/>
  <c r="BD102" i="12"/>
  <c r="BE101" i="12"/>
  <c r="AK101" i="12" s="1"/>
  <c r="AI99" i="12"/>
  <c r="AK100" i="12"/>
  <c r="H24" i="12"/>
  <c r="I23" i="12"/>
  <c r="H25" i="12"/>
  <c r="E66" i="12"/>
  <c r="F65" i="12"/>
  <c r="E67" i="12"/>
  <c r="AY108" i="12"/>
  <c r="AZ113" i="12"/>
  <c r="AY110" i="12"/>
  <c r="C107" i="12"/>
  <c r="C120" i="12"/>
  <c r="AW113" i="12"/>
  <c r="E79" i="12"/>
  <c r="D80" i="12"/>
  <c r="D81" i="12"/>
  <c r="AH87" i="12"/>
  <c r="AH84" i="12" s="1"/>
  <c r="AH83" i="12" s="1"/>
  <c r="BG86" i="12"/>
  <c r="C95" i="12"/>
  <c r="C94" i="12"/>
  <c r="D93" i="12"/>
  <c r="AY98" i="12"/>
  <c r="AY102" i="12"/>
  <c r="AH70" i="12"/>
  <c r="AH69" i="12" s="1"/>
  <c r="AL45" i="11"/>
  <c r="AL44" i="11"/>
  <c r="AL43" i="11"/>
  <c r="AP113" i="11"/>
  <c r="AV127" i="11"/>
  <c r="AT103" i="11"/>
  <c r="AP89" i="11"/>
  <c r="AQ89" i="11" s="1"/>
  <c r="AV103" i="11"/>
  <c r="AP90" i="11"/>
  <c r="AQ90" i="11" s="1"/>
  <c r="AV104" i="11"/>
  <c r="AP88" i="11"/>
  <c r="AQ88" i="11" s="1"/>
  <c r="AV102" i="11"/>
  <c r="AP72" i="11"/>
  <c r="AV86" i="11"/>
  <c r="AP73" i="11"/>
  <c r="AV87" i="11"/>
  <c r="G23" i="11"/>
  <c r="G25" i="11" s="1"/>
  <c r="F25" i="11"/>
  <c r="AY44" i="11"/>
  <c r="AY60" i="11"/>
  <c r="AY56" i="11"/>
  <c r="BD61" i="11"/>
  <c r="BE60" i="11"/>
  <c r="BC59" i="11"/>
  <c r="AI59" i="11" s="1"/>
  <c r="BD60" i="11"/>
  <c r="BB59" i="11"/>
  <c r="AH59" i="11" s="1"/>
  <c r="BB58" i="11"/>
  <c r="AH58" i="11" s="1"/>
  <c r="BE58" i="11"/>
  <c r="AK58" i="11" s="1"/>
  <c r="BE59" i="11"/>
  <c r="AK59" i="11" s="1"/>
  <c r="BD62" i="11"/>
  <c r="AK54" i="11"/>
  <c r="AI54" i="11"/>
  <c r="BC58" i="11"/>
  <c r="AI58" i="11" s="1"/>
  <c r="BE57" i="11"/>
  <c r="AK57" i="11" s="1"/>
  <c r="BB60" i="11"/>
  <c r="BB62" i="11"/>
  <c r="BC61" i="11"/>
  <c r="BE61" i="11"/>
  <c r="BB57" i="11"/>
  <c r="AH57" i="11" s="1"/>
  <c r="BF62" i="11"/>
  <c r="BD58" i="11"/>
  <c r="AJ58" i="11" s="1"/>
  <c r="BC57" i="11"/>
  <c r="AI57" i="11" s="1"/>
  <c r="BC62" i="11"/>
  <c r="AJ54" i="11"/>
  <c r="BC60" i="11"/>
  <c r="AH54" i="11"/>
  <c r="BF61" i="11"/>
  <c r="BD57" i="11"/>
  <c r="AJ57" i="11" s="1"/>
  <c r="BD59" i="11"/>
  <c r="AJ59" i="11" s="1"/>
  <c r="BB61" i="11"/>
  <c r="BF60" i="11"/>
  <c r="BE62" i="11"/>
  <c r="C65" i="11"/>
  <c r="D65" i="11" s="1"/>
  <c r="AY66" i="11"/>
  <c r="AY68" i="11"/>
  <c r="AL40" i="11"/>
  <c r="AJ42" i="11"/>
  <c r="AJ41" i="11" s="1"/>
  <c r="AI42" i="11"/>
  <c r="AI41" i="11" s="1"/>
  <c r="AK42" i="11"/>
  <c r="AK41" i="11" s="1"/>
  <c r="AH42" i="11"/>
  <c r="BG44" i="11"/>
  <c r="BG48" i="11"/>
  <c r="BG45" i="11"/>
  <c r="BG46" i="11"/>
  <c r="D51" i="11"/>
  <c r="D53" i="11" s="1"/>
  <c r="BG43" i="11"/>
  <c r="BG47" i="11"/>
  <c r="D39" i="11"/>
  <c r="D38" i="11"/>
  <c r="E37" i="11"/>
  <c r="E39" i="11" s="1"/>
  <c r="C53" i="11"/>
  <c r="C52" i="11"/>
  <c r="AL28" i="11"/>
  <c r="AL27" i="11" s="1"/>
  <c r="AH28" i="11"/>
  <c r="C78" i="11"/>
  <c r="F11" i="11"/>
  <c r="G9" i="11"/>
  <c r="F10" i="11"/>
  <c r="AY100" i="12" l="1"/>
  <c r="AL96" i="12"/>
  <c r="BG104" i="12"/>
  <c r="BF100" i="12"/>
  <c r="BG100" i="12" s="1"/>
  <c r="AJ98" i="12"/>
  <c r="AJ97" i="12" s="1"/>
  <c r="BF99" i="12"/>
  <c r="BG99" i="12" s="1"/>
  <c r="BF101" i="12"/>
  <c r="BG101" i="12" s="1"/>
  <c r="G65" i="12"/>
  <c r="F67" i="12"/>
  <c r="F66" i="12"/>
  <c r="AV146" i="12"/>
  <c r="AP132" i="12"/>
  <c r="AQ132" i="12" s="1"/>
  <c r="F79" i="12"/>
  <c r="E81" i="12"/>
  <c r="E80" i="12"/>
  <c r="I24" i="12"/>
  <c r="J23" i="12"/>
  <c r="I25" i="12"/>
  <c r="AH98" i="12"/>
  <c r="AH97" i="12" s="1"/>
  <c r="C109" i="12"/>
  <c r="C108" i="12"/>
  <c r="D107" i="12"/>
  <c r="BG102" i="12"/>
  <c r="AK98" i="12"/>
  <c r="AK97" i="12" s="1"/>
  <c r="D95" i="12"/>
  <c r="E93" i="12"/>
  <c r="D94" i="12"/>
  <c r="BG103" i="12"/>
  <c r="AL84" i="12"/>
  <c r="AL83" i="12" s="1"/>
  <c r="AV130" i="12"/>
  <c r="AP116" i="12"/>
  <c r="AQ116" i="12" s="1"/>
  <c r="AL101" i="12"/>
  <c r="AL99" i="12"/>
  <c r="AL100" i="12"/>
  <c r="AY112" i="12"/>
  <c r="AL110" i="12" s="1"/>
  <c r="AY116" i="12"/>
  <c r="H38" i="12"/>
  <c r="H39" i="12"/>
  <c r="I37" i="12"/>
  <c r="AV143" i="12"/>
  <c r="AP129" i="12"/>
  <c r="AI98" i="12"/>
  <c r="AI97" i="12" s="1"/>
  <c r="AV127" i="12"/>
  <c r="AP113" i="12"/>
  <c r="J11" i="12"/>
  <c r="J10" i="12"/>
  <c r="K9" i="12"/>
  <c r="BC118" i="12"/>
  <c r="BB118" i="12"/>
  <c r="BF118" i="12"/>
  <c r="BC115" i="12"/>
  <c r="BE113" i="12"/>
  <c r="AK113" i="12" s="1"/>
  <c r="BB113" i="12"/>
  <c r="AH113" i="12" s="1"/>
  <c r="BC116" i="12"/>
  <c r="BE118" i="12"/>
  <c r="BF116" i="12"/>
  <c r="BB115" i="12"/>
  <c r="AH115" i="12" s="1"/>
  <c r="BF115" i="12" s="1"/>
  <c r="AI115" i="12"/>
  <c r="BD113" i="12"/>
  <c r="AJ113" i="12" s="1"/>
  <c r="BD116" i="12"/>
  <c r="BD118" i="12"/>
  <c r="BE116" i="12"/>
  <c r="BC113" i="12"/>
  <c r="AI113" i="12" s="1"/>
  <c r="AJ110" i="12"/>
  <c r="AI110" i="12"/>
  <c r="BD114" i="12"/>
  <c r="AJ114" i="12" s="1"/>
  <c r="BC117" i="12"/>
  <c r="BC114" i="12"/>
  <c r="BB117" i="12"/>
  <c r="BB114" i="12"/>
  <c r="AK110" i="12"/>
  <c r="AH110" i="12"/>
  <c r="BF117" i="12"/>
  <c r="BE117" i="12"/>
  <c r="BB116" i="12"/>
  <c r="BE114" i="12"/>
  <c r="AK114" i="12" s="1"/>
  <c r="BD117" i="12"/>
  <c r="BE115" i="12"/>
  <c r="AK115" i="12" s="1"/>
  <c r="BD115" i="12"/>
  <c r="AJ115" i="12" s="1"/>
  <c r="AI114" i="12"/>
  <c r="AV131" i="12"/>
  <c r="AP117" i="12"/>
  <c r="AQ117" i="12" s="1"/>
  <c r="C134" i="12"/>
  <c r="AZ127" i="12"/>
  <c r="AW127" i="12"/>
  <c r="AY124" i="12"/>
  <c r="AY122" i="12"/>
  <c r="C121" i="12"/>
  <c r="AV128" i="12"/>
  <c r="AP114" i="12"/>
  <c r="G52" i="12"/>
  <c r="H51" i="12"/>
  <c r="G53" i="12"/>
  <c r="AH41" i="11"/>
  <c r="AH27" i="11"/>
  <c r="AY58" i="11"/>
  <c r="AL57" i="11"/>
  <c r="AL58" i="11"/>
  <c r="AL59" i="11"/>
  <c r="AP127" i="11"/>
  <c r="AV141" i="11"/>
  <c r="BF59" i="11"/>
  <c r="BG59" i="11" s="1"/>
  <c r="AP102" i="11"/>
  <c r="AQ102" i="11" s="1"/>
  <c r="AV116" i="11"/>
  <c r="AP104" i="11"/>
  <c r="AQ104" i="11" s="1"/>
  <c r="AV118" i="11"/>
  <c r="AP103" i="11"/>
  <c r="AQ103" i="11" s="1"/>
  <c r="AV117" i="11"/>
  <c r="AT117" i="11"/>
  <c r="AP86" i="11"/>
  <c r="AV100" i="11"/>
  <c r="AP87" i="11"/>
  <c r="AV101" i="11"/>
  <c r="BF58" i="11"/>
  <c r="BG58" i="11" s="1"/>
  <c r="C92" i="11"/>
  <c r="AY82" i="11"/>
  <c r="AY80" i="11"/>
  <c r="C66" i="11"/>
  <c r="G24" i="11"/>
  <c r="H23" i="11"/>
  <c r="I23" i="11" s="1"/>
  <c r="BG62" i="11"/>
  <c r="AK56" i="11"/>
  <c r="AK55" i="11" s="1"/>
  <c r="AL42" i="11"/>
  <c r="AL41" i="11" s="1"/>
  <c r="AH56" i="11"/>
  <c r="BF57" i="11"/>
  <c r="BG57" i="11" s="1"/>
  <c r="AI56" i="11"/>
  <c r="AI55" i="11" s="1"/>
  <c r="BC76" i="11"/>
  <c r="BD76" i="11"/>
  <c r="BB73" i="11"/>
  <c r="AH73" i="11" s="1"/>
  <c r="AI68" i="11"/>
  <c r="AH68" i="11"/>
  <c r="BD74" i="11"/>
  <c r="BE71" i="11"/>
  <c r="AK71" i="11" s="1"/>
  <c r="BD71" i="11"/>
  <c r="AJ71" i="11" s="1"/>
  <c r="BE74" i="11"/>
  <c r="BC75" i="11"/>
  <c r="BF72" i="11"/>
  <c r="BF76" i="11"/>
  <c r="BE76" i="11"/>
  <c r="BD73" i="11"/>
  <c r="AJ73" i="11" s="1"/>
  <c r="BF71" i="11"/>
  <c r="BF74" i="11"/>
  <c r="AJ68" i="11"/>
  <c r="BB72" i="11"/>
  <c r="AH72" i="11" s="1"/>
  <c r="BB74" i="11"/>
  <c r="BD75" i="11"/>
  <c r="BE73" i="11"/>
  <c r="AK73" i="11" s="1"/>
  <c r="BF75" i="11"/>
  <c r="AK68" i="11"/>
  <c r="BC72" i="11"/>
  <c r="AI72" i="11" s="1"/>
  <c r="BC73" i="11"/>
  <c r="AI73" i="11" s="1"/>
  <c r="BE75" i="11"/>
  <c r="BF73" i="11"/>
  <c r="BB71" i="11"/>
  <c r="AH71" i="11" s="1"/>
  <c r="BB76" i="11"/>
  <c r="BD72" i="11"/>
  <c r="AJ72" i="11" s="1"/>
  <c r="BE72" i="11"/>
  <c r="AK72" i="11" s="1"/>
  <c r="BB75" i="11"/>
  <c r="BC71" i="11"/>
  <c r="AI71" i="11" s="1"/>
  <c r="BC74" i="11"/>
  <c r="AJ56" i="11"/>
  <c r="AJ55" i="11" s="1"/>
  <c r="BG60" i="11"/>
  <c r="AL54" i="11"/>
  <c r="F37" i="11"/>
  <c r="G37" i="11" s="1"/>
  <c r="C67" i="11"/>
  <c r="AY74" i="11"/>
  <c r="AY70" i="11"/>
  <c r="AY72" i="11" s="1"/>
  <c r="BG61" i="11"/>
  <c r="E51" i="11"/>
  <c r="E53" i="11" s="1"/>
  <c r="D52" i="11"/>
  <c r="E38" i="11"/>
  <c r="C79" i="11"/>
  <c r="G10" i="11"/>
  <c r="G11" i="11"/>
  <c r="H9" i="11"/>
  <c r="D67" i="11"/>
  <c r="E65" i="11"/>
  <c r="D66" i="11"/>
  <c r="AI112" i="12" l="1"/>
  <c r="AI111" i="12" s="1"/>
  <c r="AL98" i="12"/>
  <c r="AL97" i="12" s="1"/>
  <c r="BF113" i="12"/>
  <c r="BG113" i="12" s="1"/>
  <c r="AJ112" i="12"/>
  <c r="AJ111" i="12" s="1"/>
  <c r="C123" i="12"/>
  <c r="D121" i="12"/>
  <c r="C122" i="12"/>
  <c r="BD132" i="12"/>
  <c r="BB131" i="12"/>
  <c r="AH129" i="12"/>
  <c r="BC132" i="12"/>
  <c r="BB132" i="12"/>
  <c r="BC131" i="12"/>
  <c r="BE129" i="12"/>
  <c r="AK129" i="12" s="1"/>
  <c r="AK124" i="12"/>
  <c r="BF130" i="12"/>
  <c r="BB129" i="12"/>
  <c r="BD129" i="12"/>
  <c r="AJ124" i="12"/>
  <c r="AH124" i="12"/>
  <c r="BE130" i="12"/>
  <c r="BD127" i="12"/>
  <c r="AJ127" i="12" s="1"/>
  <c r="BC129" i="12"/>
  <c r="AI129" i="12" s="1"/>
  <c r="AJ129" i="12"/>
  <c r="BF127" i="12"/>
  <c r="AI124" i="12"/>
  <c r="BE127" i="12"/>
  <c r="BF131" i="12"/>
  <c r="AK127" i="12"/>
  <c r="BE131" i="12"/>
  <c r="BF128" i="12"/>
  <c r="BD131" i="12"/>
  <c r="AI128" i="12"/>
  <c r="BF129" i="12"/>
  <c r="BD128" i="12"/>
  <c r="AJ128" i="12" s="1"/>
  <c r="BB130" i="12"/>
  <c r="BC128" i="12"/>
  <c r="BC127" i="12"/>
  <c r="BF132" i="12"/>
  <c r="BE132" i="12"/>
  <c r="BD130" i="12"/>
  <c r="BE128" i="12"/>
  <c r="AK128" i="12" s="1"/>
  <c r="AI127" i="12"/>
  <c r="BC130" i="12"/>
  <c r="BB127" i="12"/>
  <c r="AH127" i="12" s="1"/>
  <c r="BB128" i="12"/>
  <c r="AH128" i="12" s="1"/>
  <c r="AV141" i="12"/>
  <c r="AP127" i="12"/>
  <c r="AY126" i="12"/>
  <c r="AY130" i="12"/>
  <c r="AL115" i="12"/>
  <c r="AL114" i="12"/>
  <c r="AL113" i="12"/>
  <c r="D109" i="12"/>
  <c r="D108" i="12"/>
  <c r="E107" i="12"/>
  <c r="AY114" i="12"/>
  <c r="F81" i="12"/>
  <c r="G79" i="12"/>
  <c r="F80" i="12"/>
  <c r="AZ141" i="12"/>
  <c r="AY136" i="12"/>
  <c r="AW141" i="12"/>
  <c r="C135" i="12"/>
  <c r="AY138" i="12"/>
  <c r="C148" i="12"/>
  <c r="BG117" i="12"/>
  <c r="L9" i="12"/>
  <c r="K10" i="12"/>
  <c r="K11" i="12"/>
  <c r="AP130" i="12"/>
  <c r="AQ130" i="12" s="1"/>
  <c r="AV144" i="12"/>
  <c r="AV142" i="12"/>
  <c r="AP128" i="12"/>
  <c r="H65" i="12"/>
  <c r="G66" i="12"/>
  <c r="G67" i="12"/>
  <c r="BG116" i="12"/>
  <c r="I38" i="12"/>
  <c r="J37" i="12"/>
  <c r="I39" i="12"/>
  <c r="AV160" i="12"/>
  <c r="AP146" i="12"/>
  <c r="AQ146" i="12" s="1"/>
  <c r="AK112" i="12"/>
  <c r="AK111" i="12" s="1"/>
  <c r="J25" i="12"/>
  <c r="J24" i="12"/>
  <c r="K23" i="12"/>
  <c r="BG118" i="12"/>
  <c r="AV157" i="12"/>
  <c r="AP143" i="12"/>
  <c r="H52" i="12"/>
  <c r="I51" i="12"/>
  <c r="H53" i="12"/>
  <c r="AP131" i="12"/>
  <c r="AQ131" i="12" s="1"/>
  <c r="AV145" i="12"/>
  <c r="AH114" i="12"/>
  <c r="BF114" i="12" s="1"/>
  <c r="BG114" i="12" s="1"/>
  <c r="BG115" i="12"/>
  <c r="F93" i="12"/>
  <c r="E95" i="12"/>
  <c r="E94" i="12"/>
  <c r="AH55" i="11"/>
  <c r="AZ43" i="11"/>
  <c r="AL71" i="11"/>
  <c r="AL73" i="11"/>
  <c r="AL72" i="11"/>
  <c r="AP141" i="11"/>
  <c r="AV155" i="11"/>
  <c r="AT131" i="11"/>
  <c r="AP117" i="11"/>
  <c r="AQ117" i="11" s="1"/>
  <c r="AV131" i="11"/>
  <c r="AP118" i="11"/>
  <c r="AQ118" i="11" s="1"/>
  <c r="AV132" i="11"/>
  <c r="AP116" i="11"/>
  <c r="AQ116" i="11" s="1"/>
  <c r="AV130" i="11"/>
  <c r="AP101" i="11"/>
  <c r="AV115" i="11"/>
  <c r="AP100" i="11"/>
  <c r="AV114" i="11"/>
  <c r="C106" i="11"/>
  <c r="C120" i="11" s="1"/>
  <c r="AY94" i="11"/>
  <c r="AY96" i="11"/>
  <c r="H25" i="11"/>
  <c r="H24" i="11"/>
  <c r="E52" i="11"/>
  <c r="D79" i="11"/>
  <c r="D81" i="11" s="1"/>
  <c r="AY84" i="11"/>
  <c r="AY88" i="11"/>
  <c r="BD90" i="11"/>
  <c r="BF90" i="11"/>
  <c r="BF89" i="11"/>
  <c r="BE90" i="11"/>
  <c r="BE89" i="11"/>
  <c r="BF86" i="11"/>
  <c r="BB90" i="11"/>
  <c r="BD89" i="11"/>
  <c r="BD86" i="11"/>
  <c r="AJ86" i="11" s="1"/>
  <c r="BC89" i="11"/>
  <c r="BF88" i="11"/>
  <c r="BC86" i="11"/>
  <c r="AI86" i="11" s="1"/>
  <c r="AK82" i="11"/>
  <c r="BB89" i="11"/>
  <c r="BE88" i="11"/>
  <c r="BB86" i="11"/>
  <c r="AH86" i="11" s="1"/>
  <c r="AJ82" i="11"/>
  <c r="BD88" i="11"/>
  <c r="AI82" i="11"/>
  <c r="BC88" i="11"/>
  <c r="BF87" i="11"/>
  <c r="AH82" i="11"/>
  <c r="BB88" i="11"/>
  <c r="BE87" i="11"/>
  <c r="AK87" i="11" s="1"/>
  <c r="BF85" i="11"/>
  <c r="BD87" i="11"/>
  <c r="AJ87" i="11" s="1"/>
  <c r="BE85" i="11"/>
  <c r="AK85" i="11" s="1"/>
  <c r="BC87" i="11"/>
  <c r="AI87" i="11" s="1"/>
  <c r="BD85" i="11"/>
  <c r="AJ85" i="11" s="1"/>
  <c r="BB87" i="11"/>
  <c r="AH87" i="11" s="1"/>
  <c r="BB85" i="11"/>
  <c r="AH85" i="11" s="1"/>
  <c r="BC90" i="11"/>
  <c r="BC85" i="11"/>
  <c r="AI85" i="11" s="1"/>
  <c r="BE86" i="11"/>
  <c r="AK86" i="11" s="1"/>
  <c r="C93" i="11"/>
  <c r="D93" i="11" s="1"/>
  <c r="C80" i="11"/>
  <c r="AI70" i="11"/>
  <c r="AI69" i="11" s="1"/>
  <c r="AJ70" i="11"/>
  <c r="AJ69" i="11" s="1"/>
  <c r="BG75" i="11"/>
  <c r="BG76" i="11"/>
  <c r="BG74" i="11"/>
  <c r="BG72" i="11"/>
  <c r="BG71" i="11"/>
  <c r="BG73" i="11"/>
  <c r="F39" i="11"/>
  <c r="F51" i="11"/>
  <c r="F53" i="11" s="1"/>
  <c r="F38" i="11"/>
  <c r="AK70" i="11"/>
  <c r="AK69" i="11" s="1"/>
  <c r="AL56" i="11"/>
  <c r="AL55" i="11" s="1"/>
  <c r="AL68" i="11"/>
  <c r="C81" i="11"/>
  <c r="I9" i="11"/>
  <c r="H11" i="11"/>
  <c r="H10" i="11"/>
  <c r="I24" i="11"/>
  <c r="I25" i="11"/>
  <c r="J23" i="11"/>
  <c r="G38" i="11"/>
  <c r="H37" i="11"/>
  <c r="G39" i="11"/>
  <c r="E66" i="11"/>
  <c r="F65" i="11"/>
  <c r="E67" i="11"/>
  <c r="AY128" i="12" l="1"/>
  <c r="AJ126" i="12"/>
  <c r="AJ125" i="12" s="1"/>
  <c r="BG132" i="12"/>
  <c r="AI126" i="12"/>
  <c r="AI125" i="12" s="1"/>
  <c r="L10" i="12"/>
  <c r="L11" i="12"/>
  <c r="M9" i="12"/>
  <c r="I65" i="12"/>
  <c r="H67" i="12"/>
  <c r="H66" i="12"/>
  <c r="AV156" i="12"/>
  <c r="AP142" i="12"/>
  <c r="AP144" i="12"/>
  <c r="AQ144" i="12" s="1"/>
  <c r="AV158" i="12"/>
  <c r="AY152" i="12"/>
  <c r="C162" i="12"/>
  <c r="AW155" i="12"/>
  <c r="AZ155" i="12"/>
  <c r="AY150" i="12"/>
  <c r="C149" i="12"/>
  <c r="BG131" i="12"/>
  <c r="I52" i="12"/>
  <c r="J51" i="12"/>
  <c r="I53" i="12"/>
  <c r="AY140" i="12"/>
  <c r="AY144" i="12"/>
  <c r="AL124" i="12"/>
  <c r="AK126" i="12"/>
  <c r="AK125" i="12" s="1"/>
  <c r="AP160" i="12"/>
  <c r="AQ160" i="12" s="1"/>
  <c r="AV174" i="12"/>
  <c r="C136" i="12"/>
  <c r="D135" i="12"/>
  <c r="C137" i="12"/>
  <c r="AV155" i="12"/>
  <c r="AP141" i="12"/>
  <c r="AL129" i="12"/>
  <c r="AL128" i="12"/>
  <c r="AL127" i="12"/>
  <c r="H79" i="12"/>
  <c r="G81" i="12"/>
  <c r="G80" i="12"/>
  <c r="E109" i="12"/>
  <c r="E108" i="12"/>
  <c r="F107" i="12"/>
  <c r="AV171" i="12"/>
  <c r="AP157" i="12"/>
  <c r="J38" i="12"/>
  <c r="K37" i="12"/>
  <c r="J39" i="12"/>
  <c r="BF146" i="12"/>
  <c r="BD145" i="12"/>
  <c r="BB144" i="12"/>
  <c r="BC146" i="12"/>
  <c r="BE143" i="12"/>
  <c r="BB146" i="12"/>
  <c r="BD143" i="12"/>
  <c r="AJ143" i="12" s="1"/>
  <c r="BF144" i="12"/>
  <c r="BC143" i="12"/>
  <c r="AI143" i="12" s="1"/>
  <c r="BF145" i="12"/>
  <c r="BD142" i="12"/>
  <c r="AJ142" i="12" s="1"/>
  <c r="AH138" i="12"/>
  <c r="BE146" i="12"/>
  <c r="BB143" i="12"/>
  <c r="AH143" i="12" s="1"/>
  <c r="AK138" i="12"/>
  <c r="BE142" i="12"/>
  <c r="AI138" i="12"/>
  <c r="BD146" i="12"/>
  <c r="AJ138" i="12"/>
  <c r="BE145" i="12"/>
  <c r="BE141" i="12"/>
  <c r="AK141" i="12" s="1"/>
  <c r="BC142" i="12"/>
  <c r="BD141" i="12"/>
  <c r="AJ141" i="12" s="1"/>
  <c r="BC145" i="12"/>
  <c r="BB142" i="12"/>
  <c r="BC141" i="12"/>
  <c r="AI141" i="12" s="1"/>
  <c r="BB145" i="12"/>
  <c r="BE144" i="12"/>
  <c r="BB141" i="12"/>
  <c r="BD144" i="12"/>
  <c r="BC144" i="12"/>
  <c r="AK143" i="12"/>
  <c r="AI142" i="12"/>
  <c r="AH141" i="12"/>
  <c r="AK142" i="12"/>
  <c r="BG128" i="12"/>
  <c r="BG129" i="12"/>
  <c r="D123" i="12"/>
  <c r="D122" i="12"/>
  <c r="E121" i="12"/>
  <c r="AH112" i="12"/>
  <c r="AH111" i="12" s="1"/>
  <c r="AV159" i="12"/>
  <c r="AP145" i="12"/>
  <c r="AQ145" i="12" s="1"/>
  <c r="G93" i="12"/>
  <c r="F94" i="12"/>
  <c r="F95" i="12"/>
  <c r="BG127" i="12"/>
  <c r="BG130" i="12"/>
  <c r="K24" i="12"/>
  <c r="L23" i="12"/>
  <c r="K25" i="12"/>
  <c r="AL112" i="12"/>
  <c r="AL111" i="12" s="1"/>
  <c r="AH126" i="12"/>
  <c r="AH125" i="12" s="1"/>
  <c r="AZ57" i="11"/>
  <c r="AL86" i="11"/>
  <c r="AL87" i="11"/>
  <c r="AL85" i="11"/>
  <c r="AP155" i="11"/>
  <c r="AV169" i="11"/>
  <c r="AP130" i="11"/>
  <c r="AQ130" i="11" s="1"/>
  <c r="AV144" i="11"/>
  <c r="AP132" i="11"/>
  <c r="AQ132" i="11" s="1"/>
  <c r="AV146" i="11"/>
  <c r="AP131" i="11"/>
  <c r="AQ131" i="11" s="1"/>
  <c r="AV145" i="11"/>
  <c r="AT145" i="11"/>
  <c r="AY122" i="11"/>
  <c r="AY124" i="11"/>
  <c r="AP114" i="11"/>
  <c r="AV128" i="11"/>
  <c r="AP115" i="11"/>
  <c r="AV129" i="11"/>
  <c r="AY108" i="11"/>
  <c r="AY110" i="11"/>
  <c r="E79" i="11"/>
  <c r="E80" i="11" s="1"/>
  <c r="C107" i="11"/>
  <c r="C109" i="11" s="1"/>
  <c r="C94" i="11"/>
  <c r="C95" i="11"/>
  <c r="AY102" i="11"/>
  <c r="AY98" i="11"/>
  <c r="D80" i="11"/>
  <c r="BD103" i="11"/>
  <c r="BC104" i="11"/>
  <c r="BE103" i="11"/>
  <c r="BD102" i="11"/>
  <c r="BB100" i="11"/>
  <c r="AH100" i="11" s="1"/>
  <c r="AK96" i="11"/>
  <c r="BB104" i="11"/>
  <c r="BC102" i="11"/>
  <c r="BE101" i="11"/>
  <c r="AK101" i="11" s="1"/>
  <c r="BB102" i="11"/>
  <c r="BD101" i="11"/>
  <c r="AJ101" i="11" s="1"/>
  <c r="BC101" i="11"/>
  <c r="AI101" i="11" s="1"/>
  <c r="BB101" i="11"/>
  <c r="AH101" i="11" s="1"/>
  <c r="BB99" i="11"/>
  <c r="AH99" i="11" s="1"/>
  <c r="BD100" i="11"/>
  <c r="AJ100" i="11" s="1"/>
  <c r="BF103" i="11"/>
  <c r="BE102" i="11"/>
  <c r="BC100" i="11"/>
  <c r="AI100" i="11" s="1"/>
  <c r="BF102" i="11"/>
  <c r="AI96" i="11"/>
  <c r="BE99" i="11"/>
  <c r="AK99" i="11" s="1"/>
  <c r="BC103" i="11"/>
  <c r="BC99" i="11"/>
  <c r="AI99" i="11" s="1"/>
  <c r="BF104" i="11"/>
  <c r="BE100" i="11"/>
  <c r="AK100" i="11" s="1"/>
  <c r="AJ96" i="11"/>
  <c r="BD104" i="11"/>
  <c r="AH96" i="11"/>
  <c r="BD99" i="11"/>
  <c r="AJ99" i="11" s="1"/>
  <c r="BB103" i="11"/>
  <c r="BE104" i="11"/>
  <c r="BG87" i="11"/>
  <c r="AJ84" i="11"/>
  <c r="AJ83" i="11" s="1"/>
  <c r="BG89" i="11"/>
  <c r="AK84" i="11"/>
  <c r="AK83" i="11" s="1"/>
  <c r="AL82" i="11"/>
  <c r="BG88" i="11"/>
  <c r="AY86" i="11"/>
  <c r="BG85" i="11"/>
  <c r="AI84" i="11"/>
  <c r="AI83" i="11" s="1"/>
  <c r="BG90" i="11"/>
  <c r="BG86" i="11"/>
  <c r="AH70" i="11"/>
  <c r="AH69" i="11" s="1"/>
  <c r="G51" i="11"/>
  <c r="G52" i="11" s="1"/>
  <c r="AL70" i="11"/>
  <c r="AL69" i="11" s="1"/>
  <c r="F52" i="11"/>
  <c r="J9" i="11"/>
  <c r="I10" i="11"/>
  <c r="I11" i="11"/>
  <c r="C134" i="11"/>
  <c r="C121" i="11"/>
  <c r="H38" i="11"/>
  <c r="I37" i="11"/>
  <c r="H39" i="11"/>
  <c r="F66" i="11"/>
  <c r="F67" i="11"/>
  <c r="G65" i="11"/>
  <c r="K23" i="11"/>
  <c r="J25" i="11"/>
  <c r="J24" i="11"/>
  <c r="D95" i="11"/>
  <c r="E93" i="11"/>
  <c r="D94" i="11"/>
  <c r="AL138" i="12" l="1"/>
  <c r="BG145" i="12"/>
  <c r="AI140" i="12"/>
  <c r="AI139" i="12" s="1"/>
  <c r="BF143" i="12"/>
  <c r="BG143" i="12" s="1"/>
  <c r="AP159" i="12"/>
  <c r="AQ159" i="12" s="1"/>
  <c r="AV173" i="12"/>
  <c r="H81" i="12"/>
  <c r="H80" i="12"/>
  <c r="I79" i="12"/>
  <c r="C176" i="12"/>
  <c r="AW169" i="12"/>
  <c r="AY166" i="12"/>
  <c r="C163" i="12"/>
  <c r="AZ169" i="12"/>
  <c r="AY164" i="12"/>
  <c r="AY158" i="12"/>
  <c r="AY154" i="12"/>
  <c r="AL152" i="12" s="1"/>
  <c r="AK140" i="12"/>
  <c r="AK139" i="12" s="1"/>
  <c r="BG144" i="12"/>
  <c r="AL126" i="12"/>
  <c r="AL125" i="12" s="1"/>
  <c r="AV172" i="12"/>
  <c r="AP158" i="12"/>
  <c r="AQ158" i="12" s="1"/>
  <c r="K39" i="12"/>
  <c r="K38" i="12"/>
  <c r="L37" i="12"/>
  <c r="C150" i="12"/>
  <c r="C151" i="12"/>
  <c r="D149" i="12"/>
  <c r="BG146" i="12"/>
  <c r="AL141" i="12"/>
  <c r="AL142" i="12"/>
  <c r="AL143" i="12"/>
  <c r="E135" i="12"/>
  <c r="D137" i="12"/>
  <c r="D136" i="12"/>
  <c r="I66" i="12"/>
  <c r="J65" i="12"/>
  <c r="I67" i="12"/>
  <c r="E123" i="12"/>
  <c r="E122" i="12"/>
  <c r="F121" i="12"/>
  <c r="AV188" i="12"/>
  <c r="AP174" i="12"/>
  <c r="AQ174" i="12" s="1"/>
  <c r="K51" i="12"/>
  <c r="J53" i="12"/>
  <c r="J52" i="12"/>
  <c r="AJ140" i="12"/>
  <c r="AJ139" i="12" s="1"/>
  <c r="H93" i="12"/>
  <c r="G95" i="12"/>
  <c r="G94" i="12"/>
  <c r="BE159" i="12"/>
  <c r="BC158" i="12"/>
  <c r="BB157" i="12"/>
  <c r="BF158" i="12"/>
  <c r="BC157" i="12"/>
  <c r="AI157" i="12" s="1"/>
  <c r="BE158" i="12"/>
  <c r="BD158" i="12"/>
  <c r="BF155" i="12"/>
  <c r="AK152" i="12"/>
  <c r="BC155" i="12"/>
  <c r="BB158" i="12"/>
  <c r="BE160" i="12"/>
  <c r="BF156" i="12"/>
  <c r="BF160" i="12"/>
  <c r="BF157" i="12"/>
  <c r="BE157" i="12"/>
  <c r="BD157" i="12"/>
  <c r="AJ157" i="12" s="1"/>
  <c r="BB159" i="12"/>
  <c r="AI156" i="12"/>
  <c r="BE155" i="12"/>
  <c r="AK155" i="12" s="1"/>
  <c r="BE156" i="12"/>
  <c r="AK156" i="12" s="1"/>
  <c r="BB155" i="12"/>
  <c r="BD156" i="12"/>
  <c r="AJ156" i="12" s="1"/>
  <c r="AJ152" i="12"/>
  <c r="BD160" i="12"/>
  <c r="BC156" i="12"/>
  <c r="AI152" i="12"/>
  <c r="AH152" i="12"/>
  <c r="BB160" i="12"/>
  <c r="BD155" i="12"/>
  <c r="AJ155" i="12" s="1"/>
  <c r="BC160" i="12"/>
  <c r="BB156" i="12"/>
  <c r="AH156" i="12" s="1"/>
  <c r="BF159" i="12"/>
  <c r="AY156" i="12"/>
  <c r="BD159" i="12"/>
  <c r="BC159" i="12"/>
  <c r="AH157" i="12"/>
  <c r="AK157" i="12"/>
  <c r="AI155" i="12"/>
  <c r="AY142" i="12"/>
  <c r="AP171" i="12"/>
  <c r="AV185" i="12"/>
  <c r="M23" i="12"/>
  <c r="L24" i="12"/>
  <c r="L25" i="12"/>
  <c r="M10" i="12"/>
  <c r="N9" i="12"/>
  <c r="M11" i="12"/>
  <c r="BF141" i="12"/>
  <c r="BG141" i="12" s="1"/>
  <c r="G107" i="12"/>
  <c r="F108" i="12"/>
  <c r="F109" i="12"/>
  <c r="AH142" i="12"/>
  <c r="BF142" i="12" s="1"/>
  <c r="BG142" i="12" s="1"/>
  <c r="AP155" i="12"/>
  <c r="AV169" i="12"/>
  <c r="AV170" i="12"/>
  <c r="AP156" i="12"/>
  <c r="AL100" i="11"/>
  <c r="AL99" i="11"/>
  <c r="AL101" i="11"/>
  <c r="AY100" i="11"/>
  <c r="AP169" i="11"/>
  <c r="AV183" i="11"/>
  <c r="C108" i="11"/>
  <c r="D107" i="11"/>
  <c r="D109" i="11" s="1"/>
  <c r="AT159" i="11"/>
  <c r="AP145" i="11"/>
  <c r="AQ145" i="11" s="1"/>
  <c r="AV159" i="11"/>
  <c r="AP146" i="11"/>
  <c r="AQ146" i="11" s="1"/>
  <c r="AV160" i="11"/>
  <c r="AP144" i="11"/>
  <c r="AQ144" i="11" s="1"/>
  <c r="AV158" i="11"/>
  <c r="AW141" i="11"/>
  <c r="AY138" i="11"/>
  <c r="AY136" i="11"/>
  <c r="AP128" i="11"/>
  <c r="AV142" i="11"/>
  <c r="AP129" i="11"/>
  <c r="AV143" i="11"/>
  <c r="AL84" i="11"/>
  <c r="AL83" i="11" s="1"/>
  <c r="F79" i="11"/>
  <c r="G79" i="11" s="1"/>
  <c r="E81" i="11"/>
  <c r="AY130" i="11"/>
  <c r="AY126" i="11"/>
  <c r="BD131" i="11"/>
  <c r="BC132" i="11"/>
  <c r="BE131" i="11"/>
  <c r="BD130" i="11"/>
  <c r="BC128" i="11"/>
  <c r="AI128" i="11" s="1"/>
  <c r="AK124" i="11"/>
  <c r="BB132" i="11"/>
  <c r="BC130" i="11"/>
  <c r="BF129" i="11"/>
  <c r="BB128" i="11"/>
  <c r="AH128" i="11" s="1"/>
  <c r="BB130" i="11"/>
  <c r="BE129" i="11"/>
  <c r="AK129" i="11" s="1"/>
  <c r="BD129" i="11"/>
  <c r="AJ129" i="11" s="1"/>
  <c r="BF130" i="11"/>
  <c r="BF131" i="11"/>
  <c r="BD128" i="11"/>
  <c r="AJ128" i="11" s="1"/>
  <c r="BC129" i="11"/>
  <c r="AI129" i="11" s="1"/>
  <c r="BB129" i="11"/>
  <c r="AH129" i="11" s="1"/>
  <c r="BB127" i="11"/>
  <c r="AH127" i="11" s="1"/>
  <c r="BE130" i="11"/>
  <c r="AI124" i="11"/>
  <c r="BE127" i="11"/>
  <c r="AK127" i="11" s="1"/>
  <c r="BC131" i="11"/>
  <c r="BC127" i="11"/>
  <c r="AI127" i="11" s="1"/>
  <c r="BF132" i="11"/>
  <c r="BE128" i="11"/>
  <c r="AK128" i="11" s="1"/>
  <c r="AJ124" i="11"/>
  <c r="BF127" i="11"/>
  <c r="BD132" i="11"/>
  <c r="AH124" i="11"/>
  <c r="BB131" i="11"/>
  <c r="BE132" i="11"/>
  <c r="BD127" i="11"/>
  <c r="AJ127" i="11" s="1"/>
  <c r="BF128" i="11"/>
  <c r="AY116" i="11"/>
  <c r="AY112" i="11"/>
  <c r="BD117" i="11"/>
  <c r="BC118" i="11"/>
  <c r="BE117" i="11"/>
  <c r="BD116" i="11"/>
  <c r="BB114" i="11"/>
  <c r="AK110" i="11"/>
  <c r="BB118" i="11"/>
  <c r="BC116" i="11"/>
  <c r="BE115" i="11"/>
  <c r="AK115" i="11" s="1"/>
  <c r="BB116" i="11"/>
  <c r="BD115" i="11"/>
  <c r="AJ115" i="11" s="1"/>
  <c r="BC115" i="11"/>
  <c r="AI115" i="11" s="1"/>
  <c r="BB115" i="11"/>
  <c r="BB113" i="11"/>
  <c r="AH113" i="11" s="1"/>
  <c r="BF116" i="11"/>
  <c r="BD114" i="11"/>
  <c r="AJ114" i="11" s="1"/>
  <c r="BF117" i="11"/>
  <c r="BE116" i="11"/>
  <c r="BC114" i="11"/>
  <c r="AI114" i="11" s="1"/>
  <c r="AI110" i="11"/>
  <c r="BE113" i="11"/>
  <c r="AK113" i="11" s="1"/>
  <c r="BC117" i="11"/>
  <c r="BC113" i="11"/>
  <c r="AI113" i="11" s="1"/>
  <c r="BD118" i="11"/>
  <c r="AH110" i="11"/>
  <c r="BD113" i="11"/>
  <c r="AJ113" i="11" s="1"/>
  <c r="BF118" i="11"/>
  <c r="BE114" i="11"/>
  <c r="AK114" i="11" s="1"/>
  <c r="AJ110" i="11"/>
  <c r="BB117" i="11"/>
  <c r="BE118" i="11"/>
  <c r="BF101" i="11"/>
  <c r="BG101" i="11" s="1"/>
  <c r="AI98" i="11"/>
  <c r="AI97" i="11" s="1"/>
  <c r="BG102" i="11"/>
  <c r="BF99" i="11"/>
  <c r="BG99" i="11" s="1"/>
  <c r="BF100" i="11"/>
  <c r="BG100" i="11" s="1"/>
  <c r="BG103" i="11"/>
  <c r="AL96" i="11"/>
  <c r="BG104" i="11"/>
  <c r="AJ98" i="11"/>
  <c r="AJ97" i="11" s="1"/>
  <c r="H51" i="11"/>
  <c r="H53" i="11" s="1"/>
  <c r="AK98" i="11"/>
  <c r="AK97" i="11" s="1"/>
  <c r="G53" i="11"/>
  <c r="AH98" i="11"/>
  <c r="AH97" i="11" s="1"/>
  <c r="AH84" i="11"/>
  <c r="AH83" i="11" s="1"/>
  <c r="J10" i="11"/>
  <c r="J11" i="11"/>
  <c r="K9" i="11"/>
  <c r="K11" i="11" s="1"/>
  <c r="G67" i="11"/>
  <c r="H65" i="11"/>
  <c r="G66" i="11"/>
  <c r="E94" i="11"/>
  <c r="E95" i="11"/>
  <c r="F93" i="11"/>
  <c r="C122" i="11"/>
  <c r="D121" i="11"/>
  <c r="C123" i="11"/>
  <c r="J37" i="11"/>
  <c r="I38" i="11"/>
  <c r="I39" i="11"/>
  <c r="C148" i="11"/>
  <c r="AZ155" i="11" s="1"/>
  <c r="C135" i="11"/>
  <c r="K24" i="11"/>
  <c r="K25" i="11"/>
  <c r="L23" i="11"/>
  <c r="AJ154" i="12" l="1"/>
  <c r="AJ153" i="12" s="1"/>
  <c r="BG155" i="12"/>
  <c r="AV184" i="12"/>
  <c r="AP170" i="12"/>
  <c r="AP185" i="12"/>
  <c r="AV199" i="12"/>
  <c r="BG157" i="12"/>
  <c r="AV202" i="12"/>
  <c r="AP188" i="12"/>
  <c r="AQ188" i="12" s="1"/>
  <c r="D150" i="12"/>
  <c r="D151" i="12"/>
  <c r="E149" i="12"/>
  <c r="H107" i="12"/>
  <c r="G108" i="12"/>
  <c r="G109" i="12"/>
  <c r="BE172" i="12"/>
  <c r="BD171" i="12"/>
  <c r="AJ171" i="12" s="1"/>
  <c r="BF173" i="12"/>
  <c r="BD172" i="12"/>
  <c r="BC171" i="12"/>
  <c r="AH166" i="12"/>
  <c r="BF174" i="12"/>
  <c r="AH171" i="12"/>
  <c r="AK166" i="12"/>
  <c r="BE174" i="12"/>
  <c r="BE169" i="12"/>
  <c r="AJ166" i="12"/>
  <c r="BD174" i="12"/>
  <c r="BF172" i="12"/>
  <c r="BD169" i="12"/>
  <c r="AI166" i="12"/>
  <c r="BD173" i="12"/>
  <c r="BC170" i="12"/>
  <c r="BB170" i="12"/>
  <c r="AH170" i="12" s="1"/>
  <c r="BC169" i="12"/>
  <c r="AI169" i="12" s="1"/>
  <c r="BC173" i="12"/>
  <c r="BC174" i="12"/>
  <c r="BE173" i="12"/>
  <c r="BB169" i="12"/>
  <c r="AH169" i="12" s="1"/>
  <c r="BB174" i="12"/>
  <c r="BB173" i="12"/>
  <c r="BB171" i="12"/>
  <c r="BC172" i="12"/>
  <c r="AI171" i="12"/>
  <c r="BE170" i="12"/>
  <c r="AK170" i="12" s="1"/>
  <c r="BD170" i="12"/>
  <c r="AJ170" i="12" s="1"/>
  <c r="BB172" i="12"/>
  <c r="BG172" i="12" s="1"/>
  <c r="BE171" i="12"/>
  <c r="AK171" i="12" s="1"/>
  <c r="AJ169" i="12"/>
  <c r="AI170" i="12"/>
  <c r="AK169" i="12"/>
  <c r="N10" i="12"/>
  <c r="N11" i="12"/>
  <c r="O9" i="12"/>
  <c r="AY168" i="12"/>
  <c r="AY172" i="12"/>
  <c r="AL166" i="12" s="1"/>
  <c r="M24" i="12"/>
  <c r="N23" i="12"/>
  <c r="M25" i="12"/>
  <c r="E137" i="12"/>
  <c r="E136" i="12"/>
  <c r="F135" i="12"/>
  <c r="I81" i="12"/>
  <c r="J79" i="12"/>
  <c r="I80" i="12"/>
  <c r="BG158" i="12"/>
  <c r="AL156" i="12"/>
  <c r="AL155" i="12"/>
  <c r="AL157" i="12"/>
  <c r="H94" i="12"/>
  <c r="I93" i="12"/>
  <c r="H95" i="12"/>
  <c r="BG160" i="12"/>
  <c r="F123" i="12"/>
  <c r="G121" i="12"/>
  <c r="F122" i="12"/>
  <c r="C164" i="12"/>
  <c r="D163" i="12"/>
  <c r="C165" i="12"/>
  <c r="BG159" i="12"/>
  <c r="AH140" i="12"/>
  <c r="AH139" i="12" s="1"/>
  <c r="AK154" i="12"/>
  <c r="AK153" i="12" s="1"/>
  <c r="K53" i="12"/>
  <c r="L51" i="12"/>
  <c r="K52" i="12"/>
  <c r="J67" i="12"/>
  <c r="J66" i="12"/>
  <c r="K65" i="12"/>
  <c r="AP172" i="12"/>
  <c r="AQ172" i="12" s="1"/>
  <c r="AV186" i="12"/>
  <c r="AP169" i="12"/>
  <c r="AV183" i="12"/>
  <c r="BG156" i="12"/>
  <c r="AI154" i="12"/>
  <c r="AI153" i="12" s="1"/>
  <c r="AH155" i="12"/>
  <c r="AH154" i="12" s="1"/>
  <c r="AH153" i="12" s="1"/>
  <c r="AL140" i="12"/>
  <c r="AL139" i="12" s="1"/>
  <c r="AP173" i="12"/>
  <c r="AQ173" i="12" s="1"/>
  <c r="AV187" i="12"/>
  <c r="M37" i="12"/>
  <c r="L38" i="12"/>
  <c r="L39" i="12"/>
  <c r="C177" i="12"/>
  <c r="AZ183" i="12"/>
  <c r="AY180" i="12"/>
  <c r="AY178" i="12"/>
  <c r="C190" i="12"/>
  <c r="AW183" i="12"/>
  <c r="AH114" i="11"/>
  <c r="BF114" i="11" s="1"/>
  <c r="BG114" i="11" s="1"/>
  <c r="AH115" i="11"/>
  <c r="BF115" i="11" s="1"/>
  <c r="BG115" i="11" s="1"/>
  <c r="AL127" i="11"/>
  <c r="AL128" i="11"/>
  <c r="AL129" i="11"/>
  <c r="AL115" i="11"/>
  <c r="AL114" i="11"/>
  <c r="AL113" i="11"/>
  <c r="AY114" i="11"/>
  <c r="AY128" i="11"/>
  <c r="D108" i="11"/>
  <c r="E107" i="11"/>
  <c r="E108" i="11" s="1"/>
  <c r="AP183" i="11"/>
  <c r="AV197" i="11"/>
  <c r="AP160" i="11"/>
  <c r="AQ160" i="11" s="1"/>
  <c r="AV174" i="11"/>
  <c r="AP158" i="11"/>
  <c r="AQ158" i="11" s="1"/>
  <c r="AV172" i="11"/>
  <c r="AT173" i="11"/>
  <c r="AP159" i="11"/>
  <c r="AQ159" i="11" s="1"/>
  <c r="AV173" i="11"/>
  <c r="AY152" i="11"/>
  <c r="AY150" i="11"/>
  <c r="AW155" i="11"/>
  <c r="AP143" i="11"/>
  <c r="AV157" i="11"/>
  <c r="AP142" i="11"/>
  <c r="AV156" i="11"/>
  <c r="AL110" i="11"/>
  <c r="BD145" i="11"/>
  <c r="BD141" i="11"/>
  <c r="AJ141" i="11" s="1"/>
  <c r="BB143" i="11"/>
  <c r="AH143" i="11" s="1"/>
  <c r="BC142" i="11"/>
  <c r="AI142" i="11" s="1"/>
  <c r="AK138" i="11"/>
  <c r="BD144" i="11"/>
  <c r="BB146" i="11"/>
  <c r="BB141" i="11"/>
  <c r="AH141" i="11" s="1"/>
  <c r="BB144" i="11"/>
  <c r="BD142" i="11"/>
  <c r="AJ142" i="11" s="1"/>
  <c r="BE145" i="11"/>
  <c r="BC143" i="11"/>
  <c r="AI143" i="11" s="1"/>
  <c r="BC146" i="11"/>
  <c r="BE144" i="11"/>
  <c r="AH138" i="11"/>
  <c r="AJ138" i="11"/>
  <c r="BB145" i="11"/>
  <c r="BE146" i="11"/>
  <c r="AI138" i="11"/>
  <c r="BC141" i="11"/>
  <c r="AI141" i="11" s="1"/>
  <c r="BC144" i="11"/>
  <c r="BD143" i="11"/>
  <c r="AJ143" i="11" s="1"/>
  <c r="BE141" i="11"/>
  <c r="AK141" i="11" s="1"/>
  <c r="BE142" i="11"/>
  <c r="AK142" i="11" s="1"/>
  <c r="BF145" i="11"/>
  <c r="BF144" i="11"/>
  <c r="BC145" i="11"/>
  <c r="BD146" i="11"/>
  <c r="BB142" i="11"/>
  <c r="AH142" i="11" s="1"/>
  <c r="BF146" i="11"/>
  <c r="BE143" i="11"/>
  <c r="AK143" i="11" s="1"/>
  <c r="AY144" i="11"/>
  <c r="AY140" i="11"/>
  <c r="AI126" i="11"/>
  <c r="AI125" i="11" s="1"/>
  <c r="AJ126" i="11"/>
  <c r="AJ125" i="11" s="1"/>
  <c r="BG128" i="11"/>
  <c r="F81" i="11"/>
  <c r="BG127" i="11"/>
  <c r="BG130" i="11"/>
  <c r="AK126" i="11"/>
  <c r="AK125" i="11" s="1"/>
  <c r="F80" i="11"/>
  <c r="BG132" i="11"/>
  <c r="BG129" i="11"/>
  <c r="BG131" i="11"/>
  <c r="AH126" i="11"/>
  <c r="AH125" i="11" s="1"/>
  <c r="AL124" i="11"/>
  <c r="AI112" i="11"/>
  <c r="AI111" i="11" s="1"/>
  <c r="AJ112" i="11"/>
  <c r="AJ111" i="11" s="1"/>
  <c r="AK112" i="11"/>
  <c r="AK111" i="11" s="1"/>
  <c r="I51" i="11"/>
  <c r="I53" i="11" s="1"/>
  <c r="BG118" i="11"/>
  <c r="H52" i="11"/>
  <c r="BG116" i="11"/>
  <c r="BG117" i="11"/>
  <c r="AL98" i="11"/>
  <c r="AL97" i="11" s="1"/>
  <c r="L9" i="11"/>
  <c r="K10" i="11"/>
  <c r="G81" i="11"/>
  <c r="G80" i="11"/>
  <c r="H79" i="11"/>
  <c r="H67" i="11"/>
  <c r="I65" i="11"/>
  <c r="H66" i="11"/>
  <c r="F94" i="11"/>
  <c r="G93" i="11"/>
  <c r="F95" i="11"/>
  <c r="J39" i="11"/>
  <c r="J38" i="11"/>
  <c r="K37" i="11"/>
  <c r="C137" i="11"/>
  <c r="D135" i="11"/>
  <c r="C136" i="11"/>
  <c r="D122" i="11"/>
  <c r="D123" i="11"/>
  <c r="E121" i="11"/>
  <c r="C149" i="11"/>
  <c r="C162" i="11"/>
  <c r="AZ169" i="11" s="1"/>
  <c r="L25" i="11"/>
  <c r="M23" i="11"/>
  <c r="L24" i="11"/>
  <c r="AY170" i="12" l="1"/>
  <c r="AL154" i="12"/>
  <c r="AL153" i="12" s="1"/>
  <c r="BF170" i="12"/>
  <c r="BG170" i="12" s="1"/>
  <c r="BF171" i="12"/>
  <c r="AH168" i="12"/>
  <c r="AH167" i="12" s="1"/>
  <c r="BF169" i="12"/>
  <c r="BG169" i="12" s="1"/>
  <c r="E163" i="12"/>
  <c r="D164" i="12"/>
  <c r="D165" i="12"/>
  <c r="AK168" i="12"/>
  <c r="AK167" i="12" s="1"/>
  <c r="AP202" i="12"/>
  <c r="AQ202" i="12" s="1"/>
  <c r="AV216" i="12"/>
  <c r="AV197" i="12"/>
  <c r="AP183" i="12"/>
  <c r="L53" i="12"/>
  <c r="M51" i="12"/>
  <c r="L52" i="12"/>
  <c r="F137" i="12"/>
  <c r="F136" i="12"/>
  <c r="G135" i="12"/>
  <c r="C178" i="12"/>
  <c r="D177" i="12"/>
  <c r="C179" i="12"/>
  <c r="AI168" i="12"/>
  <c r="AI167" i="12" s="1"/>
  <c r="N37" i="12"/>
  <c r="M38" i="12"/>
  <c r="M39" i="12"/>
  <c r="AP186" i="12"/>
  <c r="AQ186" i="12" s="1"/>
  <c r="AV200" i="12"/>
  <c r="AP199" i="12"/>
  <c r="AV213" i="12"/>
  <c r="O23" i="12"/>
  <c r="N25" i="12"/>
  <c r="N24" i="12"/>
  <c r="BG171" i="12"/>
  <c r="AP187" i="12"/>
  <c r="AQ187" i="12" s="1"/>
  <c r="AV201" i="12"/>
  <c r="H121" i="12"/>
  <c r="G122" i="12"/>
  <c r="G123" i="12"/>
  <c r="AJ168" i="12"/>
  <c r="AJ167" i="12" s="1"/>
  <c r="BG173" i="12"/>
  <c r="C204" i="12"/>
  <c r="AZ197" i="12"/>
  <c r="AW197" i="12"/>
  <c r="AY194" i="12"/>
  <c r="C191" i="12"/>
  <c r="AY192" i="12"/>
  <c r="AL169" i="12"/>
  <c r="AL171" i="12"/>
  <c r="AL170" i="12"/>
  <c r="BG174" i="12"/>
  <c r="I107" i="12"/>
  <c r="H109" i="12"/>
  <c r="H108" i="12"/>
  <c r="AP184" i="12"/>
  <c r="AV198" i="12"/>
  <c r="BF186" i="12"/>
  <c r="BE185" i="12"/>
  <c r="AK185" i="12" s="1"/>
  <c r="BC184" i="12"/>
  <c r="AI184" i="12" s="1"/>
  <c r="BB183" i="12"/>
  <c r="AJ180" i="12"/>
  <c r="BE186" i="12"/>
  <c r="BD185" i="12"/>
  <c r="BB184" i="12"/>
  <c r="AH184" i="12" s="1"/>
  <c r="AI180" i="12"/>
  <c r="BD184" i="12"/>
  <c r="AJ184" i="12" s="1"/>
  <c r="BF187" i="12"/>
  <c r="BE187" i="12"/>
  <c r="AK180" i="12"/>
  <c r="BC186" i="12"/>
  <c r="BD186" i="12"/>
  <c r="BB186" i="12"/>
  <c r="BB185" i="12"/>
  <c r="AH185" i="12" s="1"/>
  <c r="AH180" i="12"/>
  <c r="BC185" i="12"/>
  <c r="AI185" i="12" s="1"/>
  <c r="BE188" i="12"/>
  <c r="BD188" i="12"/>
  <c r="BD187" i="12"/>
  <c r="BB187" i="12"/>
  <c r="BD183" i="12"/>
  <c r="AJ183" i="12" s="1"/>
  <c r="BC183" i="12"/>
  <c r="AI183" i="12" s="1"/>
  <c r="BE184" i="12"/>
  <c r="AK184" i="12" s="1"/>
  <c r="BC188" i="12"/>
  <c r="BC187" i="12"/>
  <c r="BE183" i="12"/>
  <c r="AK183" i="12" s="1"/>
  <c r="BB188" i="12"/>
  <c r="BF188" i="12"/>
  <c r="AJ185" i="12"/>
  <c r="K67" i="12"/>
  <c r="K66" i="12"/>
  <c r="L65" i="12"/>
  <c r="E150" i="12"/>
  <c r="E151" i="12"/>
  <c r="F149" i="12"/>
  <c r="AY186" i="12"/>
  <c r="AY182" i="12"/>
  <c r="O10" i="12"/>
  <c r="P9" i="12"/>
  <c r="O11" i="12"/>
  <c r="J80" i="12"/>
  <c r="J81" i="12"/>
  <c r="K79" i="12"/>
  <c r="I95" i="12"/>
  <c r="I94" i="12"/>
  <c r="J93" i="12"/>
  <c r="F107" i="11"/>
  <c r="G107" i="11" s="1"/>
  <c r="E109" i="11"/>
  <c r="AL143" i="11"/>
  <c r="AL142" i="11"/>
  <c r="AL141" i="11"/>
  <c r="AL138" i="11"/>
  <c r="AP197" i="11"/>
  <c r="AV211" i="11"/>
  <c r="AT187" i="11"/>
  <c r="AT201" i="11" s="1"/>
  <c r="AP172" i="11"/>
  <c r="AQ172" i="11" s="1"/>
  <c r="AV186" i="11"/>
  <c r="AP173" i="11"/>
  <c r="AQ173" i="11" s="1"/>
  <c r="AV187" i="11"/>
  <c r="AP174" i="11"/>
  <c r="AQ174" i="11" s="1"/>
  <c r="AV188" i="11"/>
  <c r="AW169" i="11"/>
  <c r="AY166" i="11"/>
  <c r="AY164" i="11"/>
  <c r="AP156" i="11"/>
  <c r="AV170" i="11"/>
  <c r="AP157" i="11"/>
  <c r="AV171" i="11"/>
  <c r="BG146" i="11"/>
  <c r="BD159" i="11"/>
  <c r="BC160" i="11"/>
  <c r="BE159" i="11"/>
  <c r="BD158" i="11"/>
  <c r="BC156" i="11"/>
  <c r="AI156" i="11" s="1"/>
  <c r="BB160" i="11"/>
  <c r="BC158" i="11"/>
  <c r="BF157" i="11"/>
  <c r="BB156" i="11"/>
  <c r="AH156" i="11" s="1"/>
  <c r="BB158" i="11"/>
  <c r="BE157" i="11"/>
  <c r="AK157" i="11" s="1"/>
  <c r="BD157" i="11"/>
  <c r="AJ157" i="11" s="1"/>
  <c r="AK152" i="11"/>
  <c r="BC157" i="11"/>
  <c r="AI157" i="11" s="1"/>
  <c r="BB157" i="11"/>
  <c r="AH157" i="11" s="1"/>
  <c r="BB155" i="11"/>
  <c r="AH155" i="11" s="1"/>
  <c r="BF158" i="11"/>
  <c r="BF159" i="11"/>
  <c r="BD156" i="11"/>
  <c r="AJ156" i="11" s="1"/>
  <c r="BE158" i="11"/>
  <c r="BE155" i="11"/>
  <c r="AK155" i="11" s="1"/>
  <c r="BD155" i="11"/>
  <c r="AJ155" i="11" s="1"/>
  <c r="AI152" i="11"/>
  <c r="BC159" i="11"/>
  <c r="BC155" i="11"/>
  <c r="AI155" i="11" s="1"/>
  <c r="BF160" i="11"/>
  <c r="BE156" i="11"/>
  <c r="AK156" i="11" s="1"/>
  <c r="AJ152" i="11"/>
  <c r="BF155" i="11"/>
  <c r="BD160" i="11"/>
  <c r="AH152" i="11"/>
  <c r="BF156" i="11"/>
  <c r="BB159" i="11"/>
  <c r="BE160" i="11"/>
  <c r="AY142" i="11"/>
  <c r="AY158" i="11"/>
  <c r="AY154" i="11"/>
  <c r="AI140" i="11"/>
  <c r="AI139" i="11" s="1"/>
  <c r="BF142" i="11"/>
  <c r="BG142" i="11" s="1"/>
  <c r="BG145" i="11"/>
  <c r="BF143" i="11"/>
  <c r="BG143" i="11" s="1"/>
  <c r="BG144" i="11"/>
  <c r="AJ140" i="11"/>
  <c r="AJ139" i="11" s="1"/>
  <c r="AK140" i="11"/>
  <c r="AK139" i="11" s="1"/>
  <c r="AL126" i="11"/>
  <c r="AL125" i="11" s="1"/>
  <c r="I52" i="11"/>
  <c r="J51" i="11"/>
  <c r="K51" i="11" s="1"/>
  <c r="AH112" i="11"/>
  <c r="AH111" i="11" s="1"/>
  <c r="BF113" i="11"/>
  <c r="BG113" i="11" s="1"/>
  <c r="AL112" i="11"/>
  <c r="AL111" i="11" s="1"/>
  <c r="L11" i="11"/>
  <c r="L10" i="11"/>
  <c r="M9" i="11"/>
  <c r="L37" i="11"/>
  <c r="K38" i="11"/>
  <c r="K39" i="11"/>
  <c r="M25" i="11"/>
  <c r="M24" i="11"/>
  <c r="N23" i="11"/>
  <c r="C176" i="11"/>
  <c r="AZ183" i="11" s="1"/>
  <c r="C163" i="11"/>
  <c r="I66" i="11"/>
  <c r="J65" i="11"/>
  <c r="I67" i="11"/>
  <c r="C151" i="11"/>
  <c r="D149" i="11"/>
  <c r="C150" i="11"/>
  <c r="I79" i="11"/>
  <c r="H80" i="11"/>
  <c r="H81" i="11"/>
  <c r="E123" i="11"/>
  <c r="E122" i="11"/>
  <c r="F121" i="11"/>
  <c r="G94" i="11"/>
  <c r="G95" i="11"/>
  <c r="H93" i="11"/>
  <c r="D136" i="11"/>
  <c r="E135" i="11"/>
  <c r="D137" i="11"/>
  <c r="AY184" i="12" l="1"/>
  <c r="BG186" i="12"/>
  <c r="AJ182" i="12"/>
  <c r="AJ181" i="12" s="1"/>
  <c r="BF185" i="12"/>
  <c r="BG185" i="12" s="1"/>
  <c r="AI182" i="12"/>
  <c r="AI181" i="12" s="1"/>
  <c r="BF184" i="12"/>
  <c r="BG184" i="12" s="1"/>
  <c r="AL168" i="12"/>
  <c r="AL167" i="12" s="1"/>
  <c r="L67" i="12"/>
  <c r="L66" i="12"/>
  <c r="M65" i="12"/>
  <c r="BF199" i="12"/>
  <c r="BD198" i="12"/>
  <c r="AJ198" i="12" s="1"/>
  <c r="BC197" i="12"/>
  <c r="AI197" i="12" s="1"/>
  <c r="AK194" i="12"/>
  <c r="BE201" i="12"/>
  <c r="BD197" i="12"/>
  <c r="AH194" i="12"/>
  <c r="BD201" i="12"/>
  <c r="BF198" i="12"/>
  <c r="BB197" i="12"/>
  <c r="BD199" i="12"/>
  <c r="AJ199" i="12" s="1"/>
  <c r="BF201" i="12"/>
  <c r="BC199" i="12"/>
  <c r="AI199" i="12" s="1"/>
  <c r="BC201" i="12"/>
  <c r="BB199" i="12"/>
  <c r="AI194" i="12"/>
  <c r="BF202" i="12"/>
  <c r="BF200" i="12"/>
  <c r="BE198" i="12"/>
  <c r="AK198" i="12" s="1"/>
  <c r="AJ194" i="12"/>
  <c r="AJ197" i="12"/>
  <c r="BD202" i="12"/>
  <c r="BE199" i="12"/>
  <c r="AK199" i="12" s="1"/>
  <c r="BC202" i="12"/>
  <c r="BE200" i="12"/>
  <c r="BD200" i="12"/>
  <c r="BF197" i="12"/>
  <c r="BE197" i="12"/>
  <c r="AK197" i="12" s="1"/>
  <c r="BB200" i="12"/>
  <c r="BB201" i="12"/>
  <c r="BB198" i="12"/>
  <c r="BB202" i="12"/>
  <c r="BC200" i="12"/>
  <c r="BC198" i="12"/>
  <c r="BE202" i="12"/>
  <c r="AI198" i="12"/>
  <c r="AH198" i="12"/>
  <c r="AH197" i="12"/>
  <c r="P23" i="12"/>
  <c r="O24" i="12"/>
  <c r="O25" i="12"/>
  <c r="F163" i="12"/>
  <c r="E164" i="12"/>
  <c r="E165" i="12"/>
  <c r="I121" i="12"/>
  <c r="H122" i="12"/>
  <c r="H123" i="12"/>
  <c r="AV211" i="12"/>
  <c r="AP197" i="12"/>
  <c r="J107" i="12"/>
  <c r="I109" i="12"/>
  <c r="I108" i="12"/>
  <c r="F150" i="12"/>
  <c r="F151" i="12"/>
  <c r="G149" i="12"/>
  <c r="O37" i="12"/>
  <c r="N39" i="12"/>
  <c r="N38" i="12"/>
  <c r="Q9" i="12"/>
  <c r="P10" i="12"/>
  <c r="P11" i="12"/>
  <c r="AL180" i="12"/>
  <c r="AP213" i="12"/>
  <c r="AV227" i="12"/>
  <c r="AP198" i="12"/>
  <c r="AV212" i="12"/>
  <c r="AY200" i="12"/>
  <c r="AY196" i="12"/>
  <c r="M53" i="12"/>
  <c r="N51" i="12"/>
  <c r="M52" i="12"/>
  <c r="K81" i="12"/>
  <c r="K80" i="12"/>
  <c r="L79" i="12"/>
  <c r="G137" i="12"/>
  <c r="H135" i="12"/>
  <c r="G136" i="12"/>
  <c r="BG187" i="12"/>
  <c r="D191" i="12"/>
  <c r="C192" i="12"/>
  <c r="C193" i="12"/>
  <c r="AH183" i="12"/>
  <c r="BG188" i="12"/>
  <c r="AY206" i="12"/>
  <c r="AZ211" i="12"/>
  <c r="C205" i="12"/>
  <c r="AW211" i="12"/>
  <c r="AY208" i="12"/>
  <c r="C218" i="12"/>
  <c r="AL185" i="12"/>
  <c r="AL183" i="12"/>
  <c r="AL184" i="12"/>
  <c r="AV215" i="12"/>
  <c r="AP201" i="12"/>
  <c r="AQ201" i="12" s="1"/>
  <c r="AV230" i="12"/>
  <c r="AP216" i="12"/>
  <c r="AQ216" i="12" s="1"/>
  <c r="J95" i="12"/>
  <c r="K93" i="12"/>
  <c r="J94" i="12"/>
  <c r="AK182" i="12"/>
  <c r="AK181" i="12" s="1"/>
  <c r="AP200" i="12"/>
  <c r="AQ200" i="12" s="1"/>
  <c r="AV214" i="12"/>
  <c r="D178" i="12"/>
  <c r="D179" i="12"/>
  <c r="E177" i="12"/>
  <c r="F108" i="11"/>
  <c r="F109" i="11"/>
  <c r="AL156" i="11"/>
  <c r="AL157" i="11"/>
  <c r="AL155" i="11"/>
  <c r="AP211" i="11"/>
  <c r="AV225" i="11"/>
  <c r="AT215" i="11"/>
  <c r="AT229" i="11" s="1"/>
  <c r="AT243" i="11" s="1"/>
  <c r="AT257" i="11" s="1"/>
  <c r="AT271" i="11" s="1"/>
  <c r="AP188" i="11"/>
  <c r="AQ188" i="11" s="1"/>
  <c r="AV202" i="11"/>
  <c r="AP186" i="11"/>
  <c r="AQ186" i="11" s="1"/>
  <c r="AV200" i="11"/>
  <c r="AP187" i="11"/>
  <c r="AQ187" i="11" s="1"/>
  <c r="AV201" i="11"/>
  <c r="AW183" i="11"/>
  <c r="AY180" i="11"/>
  <c r="AY178" i="11"/>
  <c r="J53" i="11"/>
  <c r="J52" i="11"/>
  <c r="AP171" i="11"/>
  <c r="AV185" i="11"/>
  <c r="AP170" i="11"/>
  <c r="AV184" i="11"/>
  <c r="BD174" i="11"/>
  <c r="BE169" i="11"/>
  <c r="AK169" i="11" s="1"/>
  <c r="BD169" i="11"/>
  <c r="AJ169" i="11" s="1"/>
  <c r="BE170" i="11"/>
  <c r="AK170" i="11" s="1"/>
  <c r="BB170" i="11"/>
  <c r="AH170" i="11" s="1"/>
  <c r="BF173" i="11"/>
  <c r="AJ166" i="11"/>
  <c r="BD170" i="11"/>
  <c r="AJ170" i="11" s="1"/>
  <c r="BD172" i="11"/>
  <c r="BB171" i="11"/>
  <c r="AH171" i="11" s="1"/>
  <c r="BC172" i="11"/>
  <c r="BF174" i="11"/>
  <c r="BD171" i="11"/>
  <c r="AJ171" i="11" s="1"/>
  <c r="BB173" i="11"/>
  <c r="AH166" i="11"/>
  <c r="BE172" i="11"/>
  <c r="BE173" i="11"/>
  <c r="BF172" i="11"/>
  <c r="BC173" i="11"/>
  <c r="BC174" i="11"/>
  <c r="AI166" i="11"/>
  <c r="BC171" i="11"/>
  <c r="AI171" i="11" s="1"/>
  <c r="BB172" i="11"/>
  <c r="BC169" i="11"/>
  <c r="AI169" i="11" s="1"/>
  <c r="BB169" i="11"/>
  <c r="AH169" i="11" s="1"/>
  <c r="AK166" i="11"/>
  <c r="BE174" i="11"/>
  <c r="BB174" i="11"/>
  <c r="BD173" i="11"/>
  <c r="BC170" i="11"/>
  <c r="AI170" i="11" s="1"/>
  <c r="BE171" i="11"/>
  <c r="AK171" i="11" s="1"/>
  <c r="AY168" i="11"/>
  <c r="AY172" i="11"/>
  <c r="AY156" i="11"/>
  <c r="BG157" i="11"/>
  <c r="AI154" i="11"/>
  <c r="AI153" i="11" s="1"/>
  <c r="AK154" i="11"/>
  <c r="AK153" i="11" s="1"/>
  <c r="BG156" i="11"/>
  <c r="AL152" i="11"/>
  <c r="BG155" i="11"/>
  <c r="BG159" i="11"/>
  <c r="AJ154" i="11"/>
  <c r="AJ153" i="11" s="1"/>
  <c r="BG158" i="11"/>
  <c r="BG160" i="11"/>
  <c r="AL140" i="11"/>
  <c r="AL139" i="11" s="1"/>
  <c r="AH140" i="11"/>
  <c r="AH139" i="11" s="1"/>
  <c r="BF141" i="11"/>
  <c r="BG141" i="11" s="1"/>
  <c r="N9" i="11"/>
  <c r="M10" i="11"/>
  <c r="M11" i="11"/>
  <c r="E137" i="11"/>
  <c r="E136" i="11"/>
  <c r="F135" i="11"/>
  <c r="D150" i="11"/>
  <c r="E149" i="11"/>
  <c r="D151" i="11"/>
  <c r="G121" i="11"/>
  <c r="F123" i="11"/>
  <c r="F122" i="11"/>
  <c r="D163" i="11"/>
  <c r="C165" i="11"/>
  <c r="C164" i="11"/>
  <c r="C190" i="11"/>
  <c r="AZ197" i="11" s="1"/>
  <c r="C177" i="11"/>
  <c r="L38" i="11"/>
  <c r="M37" i="11"/>
  <c r="L39" i="11"/>
  <c r="H107" i="11"/>
  <c r="G109" i="11"/>
  <c r="G108" i="11"/>
  <c r="O23" i="11"/>
  <c r="N25" i="11"/>
  <c r="N24" i="11"/>
  <c r="K53" i="11"/>
  <c r="L51" i="11"/>
  <c r="K52" i="11"/>
  <c r="I93" i="11"/>
  <c r="H94" i="11"/>
  <c r="H95" i="11"/>
  <c r="J79" i="11"/>
  <c r="I80" i="11"/>
  <c r="I81" i="11"/>
  <c r="K65" i="11"/>
  <c r="J67" i="11"/>
  <c r="J66" i="11"/>
  <c r="AL194" i="12" l="1"/>
  <c r="BG199" i="12"/>
  <c r="AL182" i="12"/>
  <c r="AL181" i="12" s="1"/>
  <c r="AH199" i="12"/>
  <c r="AH196" i="12" s="1"/>
  <c r="AH195" i="12" s="1"/>
  <c r="AI196" i="12"/>
  <c r="AI195" i="12" s="1"/>
  <c r="AL198" i="12"/>
  <c r="AL199" i="12"/>
  <c r="AL197" i="12"/>
  <c r="AL196" i="12" s="1"/>
  <c r="AL195" i="12" s="1"/>
  <c r="F164" i="12"/>
  <c r="G163" i="12"/>
  <c r="F165" i="12"/>
  <c r="BE212" i="12"/>
  <c r="AK212" i="12" s="1"/>
  <c r="BD211" i="12"/>
  <c r="AJ211" i="12" s="1"/>
  <c r="BE216" i="12"/>
  <c r="BB215" i="12"/>
  <c r="BD212" i="12"/>
  <c r="AJ212" i="12" s="1"/>
  <c r="BD216" i="12"/>
  <c r="BC212" i="12"/>
  <c r="AI212" i="12" s="1"/>
  <c r="BD213" i="12"/>
  <c r="BC211" i="12"/>
  <c r="BF216" i="12"/>
  <c r="BC213" i="12"/>
  <c r="AI213" i="12" s="1"/>
  <c r="BB211" i="12"/>
  <c r="BC216" i="12"/>
  <c r="BF214" i="12"/>
  <c r="BB213" i="12"/>
  <c r="AH213" i="12" s="1"/>
  <c r="BD214" i="12"/>
  <c r="BC214" i="12"/>
  <c r="AJ208" i="12"/>
  <c r="BB214" i="12"/>
  <c r="AI208" i="12"/>
  <c r="AH208" i="12"/>
  <c r="BE213" i="12"/>
  <c r="BB212" i="12"/>
  <c r="BE215" i="12"/>
  <c r="BE214" i="12"/>
  <c r="BD215" i="12"/>
  <c r="AK208" i="12"/>
  <c r="BB216" i="12"/>
  <c r="BC215" i="12"/>
  <c r="BE211" i="12"/>
  <c r="BF215" i="12"/>
  <c r="AK213" i="12"/>
  <c r="AK211" i="12"/>
  <c r="AH211" i="12"/>
  <c r="AJ213" i="12"/>
  <c r="AI211" i="12"/>
  <c r="AV244" i="12"/>
  <c r="AP230" i="12"/>
  <c r="AQ230" i="12" s="1"/>
  <c r="AH182" i="12"/>
  <c r="AH181" i="12" s="1"/>
  <c r="BF183" i="12"/>
  <c r="BG183" i="12" s="1"/>
  <c r="O51" i="12"/>
  <c r="N53" i="12"/>
  <c r="N52" i="12"/>
  <c r="AV225" i="12"/>
  <c r="AP211" i="12"/>
  <c r="BG198" i="12"/>
  <c r="AK196" i="12"/>
  <c r="AK195" i="12" s="1"/>
  <c r="AY214" i="12"/>
  <c r="AL208" i="12" s="1"/>
  <c r="AY210" i="12"/>
  <c r="K94" i="12"/>
  <c r="K95" i="12"/>
  <c r="L93" i="12"/>
  <c r="C207" i="12"/>
  <c r="D205" i="12"/>
  <c r="C206" i="12"/>
  <c r="P37" i="12"/>
  <c r="O39" i="12"/>
  <c r="O38" i="12"/>
  <c r="AV241" i="12"/>
  <c r="AP227" i="12"/>
  <c r="J109" i="12"/>
  <c r="J108" i="12"/>
  <c r="K107" i="12"/>
  <c r="M67" i="12"/>
  <c r="N65" i="12"/>
  <c r="M66" i="12"/>
  <c r="E178" i="12"/>
  <c r="F177" i="12"/>
  <c r="E179" i="12"/>
  <c r="AJ196" i="12"/>
  <c r="AJ195" i="12" s="1"/>
  <c r="BG197" i="12"/>
  <c r="AP215" i="12"/>
  <c r="AQ215" i="12" s="1"/>
  <c r="AV229" i="12"/>
  <c r="AV228" i="12"/>
  <c r="AP214" i="12"/>
  <c r="AQ214" i="12" s="1"/>
  <c r="H149" i="12"/>
  <c r="G150" i="12"/>
  <c r="G151" i="12"/>
  <c r="BG201" i="12"/>
  <c r="AY198" i="12"/>
  <c r="Q10" i="12"/>
  <c r="R9" i="12"/>
  <c r="Q11" i="12"/>
  <c r="I135" i="12"/>
  <c r="H137" i="12"/>
  <c r="H136" i="12"/>
  <c r="AV226" i="12"/>
  <c r="AP212" i="12"/>
  <c r="L80" i="12"/>
  <c r="M79" i="12"/>
  <c r="L81" i="12"/>
  <c r="E191" i="12"/>
  <c r="D192" i="12"/>
  <c r="D193" i="12"/>
  <c r="P25" i="12"/>
  <c r="Q23" i="12"/>
  <c r="P24" i="12"/>
  <c r="BG202" i="12"/>
  <c r="BG200" i="12"/>
  <c r="I123" i="12"/>
  <c r="I122" i="12"/>
  <c r="J121" i="12"/>
  <c r="AY222" i="12"/>
  <c r="C232" i="12"/>
  <c r="AW225" i="12"/>
  <c r="C219" i="12"/>
  <c r="AY220" i="12"/>
  <c r="AZ225" i="12"/>
  <c r="AL171" i="11"/>
  <c r="AL170" i="11"/>
  <c r="AL169" i="11"/>
  <c r="AT285" i="11"/>
  <c r="AT299" i="11" s="1"/>
  <c r="AP225" i="11"/>
  <c r="AV239" i="11"/>
  <c r="AP201" i="11"/>
  <c r="AQ201" i="11" s="1"/>
  <c r="AV215" i="11"/>
  <c r="AP200" i="11"/>
  <c r="AQ200" i="11" s="1"/>
  <c r="AV214" i="11"/>
  <c r="AP202" i="11"/>
  <c r="AQ202" i="11" s="1"/>
  <c r="AV216" i="11"/>
  <c r="AP184" i="11"/>
  <c r="AV198" i="11"/>
  <c r="AW197" i="11"/>
  <c r="AY194" i="11"/>
  <c r="AY192" i="11"/>
  <c r="AL166" i="11"/>
  <c r="AP185" i="11"/>
  <c r="AV199" i="11"/>
  <c r="BD185" i="11"/>
  <c r="AJ185" i="11" s="1"/>
  <c r="BB186" i="11"/>
  <c r="BE186" i="11"/>
  <c r="BC185" i="11"/>
  <c r="AI185" i="11" s="1"/>
  <c r="BD188" i="11"/>
  <c r="BC188" i="11"/>
  <c r="BD187" i="11"/>
  <c r="AI180" i="11"/>
  <c r="BD184" i="11"/>
  <c r="AJ184" i="11" s="1"/>
  <c r="BC183" i="11"/>
  <c r="AI183" i="11" s="1"/>
  <c r="BB183" i="11"/>
  <c r="AH183" i="11" s="1"/>
  <c r="BB188" i="11"/>
  <c r="BD183" i="11"/>
  <c r="AJ183" i="11" s="1"/>
  <c r="BE185" i="11"/>
  <c r="AK185" i="11" s="1"/>
  <c r="BF187" i="11"/>
  <c r="BC187" i="11"/>
  <c r="BE184" i="11"/>
  <c r="AK184" i="11" s="1"/>
  <c r="BB184" i="11"/>
  <c r="AH184" i="11" s="1"/>
  <c r="BC186" i="11"/>
  <c r="BB187" i="11"/>
  <c r="AK180" i="11"/>
  <c r="BD186" i="11"/>
  <c r="BB185" i="11"/>
  <c r="AH185" i="11" s="1"/>
  <c r="BE188" i="11"/>
  <c r="AJ180" i="11"/>
  <c r="BC184" i="11"/>
  <c r="AI184" i="11" s="1"/>
  <c r="BF188" i="11"/>
  <c r="BE183" i="11"/>
  <c r="AK183" i="11" s="1"/>
  <c r="AH180" i="11"/>
  <c r="BF186" i="11"/>
  <c r="BE187" i="11"/>
  <c r="AY182" i="11"/>
  <c r="AY186" i="11"/>
  <c r="BG174" i="11"/>
  <c r="AJ168" i="11"/>
  <c r="AJ167" i="11" s="1"/>
  <c r="BF169" i="11"/>
  <c r="BG169" i="11" s="1"/>
  <c r="BG173" i="11"/>
  <c r="AI168" i="11"/>
  <c r="AI167" i="11" s="1"/>
  <c r="BF171" i="11"/>
  <c r="BG171" i="11" s="1"/>
  <c r="BG172" i="11"/>
  <c r="AK168" i="11"/>
  <c r="AK167" i="11" s="1"/>
  <c r="BF170" i="11"/>
  <c r="BG170" i="11" s="1"/>
  <c r="AY170" i="11"/>
  <c r="AL154" i="11"/>
  <c r="AL153" i="11" s="1"/>
  <c r="AH154" i="11"/>
  <c r="AH153" i="11" s="1"/>
  <c r="N10" i="11"/>
  <c r="O9" i="11"/>
  <c r="N11" i="11"/>
  <c r="M51" i="11"/>
  <c r="L53" i="11"/>
  <c r="L52" i="11"/>
  <c r="C191" i="11"/>
  <c r="C204" i="11"/>
  <c r="AZ211" i="11" s="1"/>
  <c r="J81" i="11"/>
  <c r="J80" i="11"/>
  <c r="K79" i="11"/>
  <c r="F136" i="11"/>
  <c r="G135" i="11"/>
  <c r="F137" i="11"/>
  <c r="K66" i="11"/>
  <c r="K67" i="11"/>
  <c r="L65" i="11"/>
  <c r="G122" i="11"/>
  <c r="H121" i="11"/>
  <c r="G123" i="11"/>
  <c r="H109" i="11"/>
  <c r="H108" i="11"/>
  <c r="I107" i="11"/>
  <c r="O25" i="11"/>
  <c r="P23" i="11"/>
  <c r="O24" i="11"/>
  <c r="M39" i="11"/>
  <c r="N37" i="11"/>
  <c r="M38" i="11"/>
  <c r="F149" i="11"/>
  <c r="E150" i="11"/>
  <c r="E151" i="11"/>
  <c r="I95" i="11"/>
  <c r="I94" i="11"/>
  <c r="J93" i="11"/>
  <c r="C178" i="11"/>
  <c r="D177" i="11"/>
  <c r="C179" i="11"/>
  <c r="D164" i="11"/>
  <c r="D165" i="11"/>
  <c r="E163" i="11"/>
  <c r="AY212" i="12" l="1"/>
  <c r="BG214" i="12"/>
  <c r="BF211" i="12"/>
  <c r="BF213" i="12"/>
  <c r="BG213" i="12" s="1"/>
  <c r="AK210" i="12"/>
  <c r="AK209" i="12" s="1"/>
  <c r="I149" i="12"/>
  <c r="H150" i="12"/>
  <c r="H151" i="12"/>
  <c r="AJ210" i="12"/>
  <c r="AJ209" i="12" s="1"/>
  <c r="O53" i="12"/>
  <c r="O52" i="12"/>
  <c r="P51" i="12"/>
  <c r="L94" i="12"/>
  <c r="L95" i="12"/>
  <c r="M93" i="12"/>
  <c r="P39" i="12"/>
  <c r="P38" i="12"/>
  <c r="Q37" i="12"/>
  <c r="AL211" i="12"/>
  <c r="AL213" i="12"/>
  <c r="AL212" i="12"/>
  <c r="N66" i="12"/>
  <c r="O65" i="12"/>
  <c r="N67" i="12"/>
  <c r="AP244" i="12"/>
  <c r="AQ244" i="12" s="1"/>
  <c r="AV258" i="12"/>
  <c r="BG215" i="12"/>
  <c r="AY236" i="12"/>
  <c r="C246" i="12"/>
  <c r="AZ239" i="12"/>
  <c r="C233" i="12"/>
  <c r="AW239" i="12"/>
  <c r="AY234" i="12"/>
  <c r="R23" i="12"/>
  <c r="Q25" i="12"/>
  <c r="Q24" i="12"/>
  <c r="J122" i="12"/>
  <c r="K121" i="12"/>
  <c r="J123" i="12"/>
  <c r="AP228" i="12"/>
  <c r="AQ228" i="12" s="1"/>
  <c r="AV242" i="12"/>
  <c r="AV243" i="12"/>
  <c r="AP229" i="12"/>
  <c r="AQ229" i="12" s="1"/>
  <c r="E205" i="12"/>
  <c r="D207" i="12"/>
  <c r="D206" i="12"/>
  <c r="BG216" i="12"/>
  <c r="C221" i="12"/>
  <c r="C220" i="12"/>
  <c r="D219" i="12"/>
  <c r="J135" i="12"/>
  <c r="I137" i="12"/>
  <c r="I136" i="12"/>
  <c r="F191" i="12"/>
  <c r="E193" i="12"/>
  <c r="E192" i="12"/>
  <c r="K108" i="12"/>
  <c r="L107" i="12"/>
  <c r="K109" i="12"/>
  <c r="AI210" i="12"/>
  <c r="AI209" i="12" s="1"/>
  <c r="M80" i="12"/>
  <c r="M81" i="12"/>
  <c r="N79" i="12"/>
  <c r="BE225" i="12"/>
  <c r="AK225" i="12" s="1"/>
  <c r="BD230" i="12"/>
  <c r="BF228" i="12"/>
  <c r="BD227" i="12"/>
  <c r="AJ227" i="12" s="1"/>
  <c r="BC230" i="12"/>
  <c r="BE228" i="12"/>
  <c r="BC227" i="12"/>
  <c r="AI227" i="12" s="1"/>
  <c r="BD229" i="12"/>
  <c r="BD225" i="12"/>
  <c r="AJ225" i="12" s="1"/>
  <c r="BF230" i="12"/>
  <c r="BF229" i="12"/>
  <c r="BD228" i="12"/>
  <c r="BE230" i="12"/>
  <c r="BE229" i="12"/>
  <c r="BC228" i="12"/>
  <c r="AK222" i="12"/>
  <c r="BB229" i="12"/>
  <c r="BE227" i="12"/>
  <c r="AK227" i="12" s="1"/>
  <c r="AI222" i="12"/>
  <c r="AH222" i="12"/>
  <c r="BB230" i="12"/>
  <c r="BC229" i="12"/>
  <c r="BB228" i="12"/>
  <c r="AJ222" i="12"/>
  <c r="BE226" i="12"/>
  <c r="AK226" i="12" s="1"/>
  <c r="BB227" i="12"/>
  <c r="AH227" i="12" s="1"/>
  <c r="BF227" i="12" s="1"/>
  <c r="BD226" i="12"/>
  <c r="AJ226" i="12" s="1"/>
  <c r="BC225" i="12"/>
  <c r="AI225" i="12" s="1"/>
  <c r="BC226" i="12"/>
  <c r="AI226" i="12" s="1"/>
  <c r="BB226" i="12"/>
  <c r="AH226" i="12" s="1"/>
  <c r="BF226" i="12" s="1"/>
  <c r="BB225" i="12"/>
  <c r="AH225" i="12" s="1"/>
  <c r="AV255" i="12"/>
  <c r="AP241" i="12"/>
  <c r="AP226" i="12"/>
  <c r="AV240" i="12"/>
  <c r="H163" i="12"/>
  <c r="G165" i="12"/>
  <c r="G164" i="12"/>
  <c r="AY224" i="12"/>
  <c r="AY228" i="12"/>
  <c r="F178" i="12"/>
  <c r="G177" i="12"/>
  <c r="F179" i="12"/>
  <c r="BG211" i="12"/>
  <c r="S9" i="12"/>
  <c r="R11" i="12"/>
  <c r="R10" i="12"/>
  <c r="AP225" i="12"/>
  <c r="AV239" i="12"/>
  <c r="AH212" i="12"/>
  <c r="BF212" i="12" s="1"/>
  <c r="BG212" i="12" s="1"/>
  <c r="AL185" i="11"/>
  <c r="AL184" i="11"/>
  <c r="AL183" i="11"/>
  <c r="AL180" i="11"/>
  <c r="AT313" i="11"/>
  <c r="AP239" i="11"/>
  <c r="AV253" i="11"/>
  <c r="AP216" i="11"/>
  <c r="AQ216" i="11" s="1"/>
  <c r="AV230" i="11"/>
  <c r="AP214" i="11"/>
  <c r="AQ214" i="11" s="1"/>
  <c r="AV228" i="11"/>
  <c r="AP215" i="11"/>
  <c r="AQ215" i="11" s="1"/>
  <c r="AV229" i="11"/>
  <c r="BF185" i="11"/>
  <c r="BG185" i="11" s="1"/>
  <c r="AP198" i="11"/>
  <c r="AV212" i="11"/>
  <c r="AP199" i="11"/>
  <c r="AV213" i="11"/>
  <c r="AW211" i="11"/>
  <c r="AY208" i="11"/>
  <c r="AY206" i="11"/>
  <c r="BG187" i="11"/>
  <c r="BC202" i="11"/>
  <c r="BC199" i="11"/>
  <c r="AI199" i="11" s="1"/>
  <c r="BE202" i="11"/>
  <c r="BE199" i="11"/>
  <c r="AK199" i="11" s="1"/>
  <c r="BB199" i="11"/>
  <c r="AH199" i="11" s="1"/>
  <c r="BD197" i="11"/>
  <c r="AJ197" i="11" s="1"/>
  <c r="BF198" i="11"/>
  <c r="BE201" i="11"/>
  <c r="AK194" i="11"/>
  <c r="AH194" i="11"/>
  <c r="BB201" i="11"/>
  <c r="BB198" i="11"/>
  <c r="AH198" i="11" s="1"/>
  <c r="AI194" i="11"/>
  <c r="BC200" i="11"/>
  <c r="BC198" i="11"/>
  <c r="AI198" i="11" s="1"/>
  <c r="BE197" i="11"/>
  <c r="AK197" i="11" s="1"/>
  <c r="BF201" i="11"/>
  <c r="BF199" i="11"/>
  <c r="BD199" i="11"/>
  <c r="AJ199" i="11" s="1"/>
  <c r="BB197" i="11"/>
  <c r="AH197" i="11" s="1"/>
  <c r="BF200" i="11"/>
  <c r="BC201" i="11"/>
  <c r="BD198" i="11"/>
  <c r="AJ198" i="11" s="1"/>
  <c r="BF202" i="11"/>
  <c r="BB202" i="11"/>
  <c r="BF197" i="11"/>
  <c r="BD200" i="11"/>
  <c r="BC197" i="11"/>
  <c r="AI197" i="11" s="1"/>
  <c r="AJ194" i="11"/>
  <c r="BE198" i="11"/>
  <c r="AK198" i="11" s="1"/>
  <c r="BD201" i="11"/>
  <c r="BE200" i="11"/>
  <c r="BD202" i="11"/>
  <c r="BB200" i="11"/>
  <c r="AY200" i="11"/>
  <c r="AY196" i="11"/>
  <c r="BG188" i="11"/>
  <c r="AK182" i="11"/>
  <c r="AK181" i="11" s="1"/>
  <c r="AI182" i="11"/>
  <c r="AI181" i="11" s="1"/>
  <c r="AY184" i="11"/>
  <c r="BG186" i="11"/>
  <c r="AH182" i="11"/>
  <c r="AH181" i="11" s="1"/>
  <c r="BF184" i="11"/>
  <c r="BG184" i="11" s="1"/>
  <c r="BF183" i="11"/>
  <c r="BG183" i="11" s="1"/>
  <c r="AJ182" i="11"/>
  <c r="AJ181" i="11" s="1"/>
  <c r="AL168" i="11"/>
  <c r="AL167" i="11" s="1"/>
  <c r="AH168" i="11"/>
  <c r="AH167" i="11" s="1"/>
  <c r="O11" i="11"/>
  <c r="P9" i="11"/>
  <c r="O10" i="11"/>
  <c r="L79" i="11"/>
  <c r="K80" i="11"/>
  <c r="K81" i="11"/>
  <c r="M52" i="11"/>
  <c r="N51" i="11"/>
  <c r="M53" i="11"/>
  <c r="D178" i="11"/>
  <c r="D179" i="11"/>
  <c r="E177" i="11"/>
  <c r="H122" i="11"/>
  <c r="H123" i="11"/>
  <c r="I121" i="11"/>
  <c r="P24" i="11"/>
  <c r="P25" i="11"/>
  <c r="Q23" i="11"/>
  <c r="J107" i="11"/>
  <c r="I108" i="11"/>
  <c r="I109" i="11"/>
  <c r="H135" i="11"/>
  <c r="G137" i="11"/>
  <c r="G136" i="11"/>
  <c r="F163" i="11"/>
  <c r="E165" i="11"/>
  <c r="E164" i="11"/>
  <c r="K93" i="11"/>
  <c r="J94" i="11"/>
  <c r="J95" i="11"/>
  <c r="F151" i="11"/>
  <c r="F150" i="11"/>
  <c r="G149" i="11"/>
  <c r="M65" i="11"/>
  <c r="L67" i="11"/>
  <c r="L66" i="11"/>
  <c r="C205" i="11"/>
  <c r="C218" i="11"/>
  <c r="AZ225" i="11" s="1"/>
  <c r="N39" i="11"/>
  <c r="O37" i="11"/>
  <c r="N38" i="11"/>
  <c r="D191" i="11"/>
  <c r="C193" i="11"/>
  <c r="C192" i="11"/>
  <c r="AL222" i="12" l="1"/>
  <c r="AK224" i="12"/>
  <c r="AK223" i="12" s="1"/>
  <c r="AL225" i="12"/>
  <c r="AL226" i="12"/>
  <c r="AL227" i="12"/>
  <c r="AH224" i="12"/>
  <c r="AH223" i="12" s="1"/>
  <c r="BG229" i="12"/>
  <c r="N81" i="12"/>
  <c r="N80" i="12"/>
  <c r="O79" i="12"/>
  <c r="BB244" i="12"/>
  <c r="BF239" i="12"/>
  <c r="BF240" i="12"/>
  <c r="BE239" i="12"/>
  <c r="BC243" i="12"/>
  <c r="BF241" i="12"/>
  <c r="AI236" i="12"/>
  <c r="BB243" i="12"/>
  <c r="BE241" i="12"/>
  <c r="AK241" i="12" s="1"/>
  <c r="AH236" i="12"/>
  <c r="BF243" i="12"/>
  <c r="BE240" i="12"/>
  <c r="AK240" i="12" s="1"/>
  <c r="BC242" i="12"/>
  <c r="AJ236" i="12"/>
  <c r="BB242" i="12"/>
  <c r="BF242" i="12"/>
  <c r="BC240" i="12"/>
  <c r="AI240" i="12" s="1"/>
  <c r="BC239" i="12"/>
  <c r="AI239" i="12" s="1"/>
  <c r="BE243" i="12"/>
  <c r="BB241" i="12"/>
  <c r="BE242" i="12"/>
  <c r="BD241" i="12"/>
  <c r="AJ241" i="12" s="1"/>
  <c r="BB240" i="12"/>
  <c r="BB239" i="12"/>
  <c r="AH239" i="12" s="1"/>
  <c r="BE244" i="12"/>
  <c r="BD243" i="12"/>
  <c r="BF244" i="12"/>
  <c r="BD242" i="12"/>
  <c r="BC241" i="12"/>
  <c r="BD244" i="12"/>
  <c r="BC244" i="12"/>
  <c r="AK236" i="12"/>
  <c r="BD239" i="12"/>
  <c r="AJ239" i="12" s="1"/>
  <c r="BD240" i="12"/>
  <c r="AJ240" i="12" s="1"/>
  <c r="AK239" i="12"/>
  <c r="AH240" i="12"/>
  <c r="AI241" i="12"/>
  <c r="BF225" i="12"/>
  <c r="BG225" i="12" s="1"/>
  <c r="BG227" i="12"/>
  <c r="C235" i="12"/>
  <c r="D233" i="12"/>
  <c r="C234" i="12"/>
  <c r="AL210" i="12"/>
  <c r="AL209" i="12" s="1"/>
  <c r="F193" i="12"/>
  <c r="G191" i="12"/>
  <c r="F192" i="12"/>
  <c r="Q39" i="12"/>
  <c r="R37" i="12"/>
  <c r="Q38" i="12"/>
  <c r="H165" i="12"/>
  <c r="H164" i="12"/>
  <c r="I163" i="12"/>
  <c r="AW253" i="12"/>
  <c r="C247" i="12"/>
  <c r="AY250" i="12"/>
  <c r="AZ253" i="12"/>
  <c r="AY248" i="12"/>
  <c r="C260" i="12"/>
  <c r="AJ224" i="12"/>
  <c r="AJ223" i="12" s="1"/>
  <c r="AY242" i="12"/>
  <c r="AY238" i="12"/>
  <c r="AY240" i="12" s="1"/>
  <c r="BG228" i="12"/>
  <c r="J137" i="12"/>
  <c r="K135" i="12"/>
  <c r="J136" i="12"/>
  <c r="K122" i="12"/>
  <c r="L121" i="12"/>
  <c r="K123" i="12"/>
  <c r="M95" i="12"/>
  <c r="M94" i="12"/>
  <c r="N93" i="12"/>
  <c r="T9" i="12"/>
  <c r="S11" i="12"/>
  <c r="S10" i="12"/>
  <c r="AV272" i="12"/>
  <c r="AP258" i="12"/>
  <c r="AQ258" i="12" s="1"/>
  <c r="BG230" i="12"/>
  <c r="E207" i="12"/>
  <c r="F205" i="12"/>
  <c r="E206" i="12"/>
  <c r="I151" i="12"/>
  <c r="J149" i="12"/>
  <c r="I150" i="12"/>
  <c r="AP255" i="12"/>
  <c r="AV269" i="12"/>
  <c r="BG226" i="12"/>
  <c r="P53" i="12"/>
  <c r="P52" i="12"/>
  <c r="Q51" i="12"/>
  <c r="G178" i="12"/>
  <c r="G179" i="12"/>
  <c r="H177" i="12"/>
  <c r="AV257" i="12"/>
  <c r="AP243" i="12"/>
  <c r="AQ243" i="12" s="1"/>
  <c r="R24" i="12"/>
  <c r="R25" i="12"/>
  <c r="S23" i="12"/>
  <c r="P65" i="12"/>
  <c r="O66" i="12"/>
  <c r="O67" i="12"/>
  <c r="AP240" i="12"/>
  <c r="AV254" i="12"/>
  <c r="AY226" i="12"/>
  <c r="AI224" i="12"/>
  <c r="AI223" i="12" s="1"/>
  <c r="L108" i="12"/>
  <c r="L109" i="12"/>
  <c r="M107" i="12"/>
  <c r="AP239" i="12"/>
  <c r="AV253" i="12"/>
  <c r="AH210" i="12"/>
  <c r="AH209" i="12" s="1"/>
  <c r="D220" i="12"/>
  <c r="E219" i="12"/>
  <c r="D221" i="12"/>
  <c r="AV256" i="12"/>
  <c r="AP242" i="12"/>
  <c r="AQ242" i="12" s="1"/>
  <c r="AL198" i="11"/>
  <c r="AL199" i="11"/>
  <c r="AL197" i="11"/>
  <c r="AT327" i="11"/>
  <c r="AP253" i="11"/>
  <c r="AV267" i="11"/>
  <c r="AP229" i="11"/>
  <c r="AQ229" i="11" s="1"/>
  <c r="AV243" i="11"/>
  <c r="AP228" i="11"/>
  <c r="AQ228" i="11" s="1"/>
  <c r="AV242" i="11"/>
  <c r="AP230" i="11"/>
  <c r="AQ230" i="11" s="1"/>
  <c r="AV244" i="11"/>
  <c r="AP213" i="11"/>
  <c r="AV227" i="11"/>
  <c r="AP212" i="11"/>
  <c r="AV226" i="11"/>
  <c r="AL194" i="11"/>
  <c r="AW225" i="11"/>
  <c r="AY222" i="11"/>
  <c r="AY220" i="11"/>
  <c r="AY198" i="11"/>
  <c r="BD213" i="11"/>
  <c r="AJ213" i="11" s="1"/>
  <c r="BB214" i="11"/>
  <c r="BE214" i="11"/>
  <c r="BB215" i="11"/>
  <c r="BC213" i="11"/>
  <c r="AI213" i="11" s="1"/>
  <c r="AK208" i="11"/>
  <c r="BD216" i="11"/>
  <c r="BC216" i="11"/>
  <c r="BD214" i="11"/>
  <c r="BD215" i="11"/>
  <c r="AI208" i="11"/>
  <c r="BD212" i="11"/>
  <c r="AJ212" i="11" s="1"/>
  <c r="BB211" i="11"/>
  <c r="AH211" i="11" s="1"/>
  <c r="BD211" i="11"/>
  <c r="AJ211" i="11" s="1"/>
  <c r="BC212" i="11"/>
  <c r="AI212" i="11" s="1"/>
  <c r="BF215" i="11"/>
  <c r="BF216" i="11"/>
  <c r="BE211" i="11"/>
  <c r="AK211" i="11" s="1"/>
  <c r="BE213" i="11"/>
  <c r="AK213" i="11" s="1"/>
  <c r="BC214" i="11"/>
  <c r="BC215" i="11"/>
  <c r="BE212" i="11"/>
  <c r="AK212" i="11" s="1"/>
  <c r="BB212" i="11"/>
  <c r="AH212" i="11" s="1"/>
  <c r="BB213" i="11"/>
  <c r="AH213" i="11" s="1"/>
  <c r="BC211" i="11"/>
  <c r="AI211" i="11" s="1"/>
  <c r="BE216" i="11"/>
  <c r="BB216" i="11"/>
  <c r="AJ208" i="11"/>
  <c r="AH208" i="11"/>
  <c r="BF214" i="11"/>
  <c r="BE215" i="11"/>
  <c r="AY214" i="11"/>
  <c r="AY210" i="11"/>
  <c r="AI196" i="11"/>
  <c r="AI195" i="11" s="1"/>
  <c r="BG199" i="11"/>
  <c r="BG202" i="11"/>
  <c r="BG198" i="11"/>
  <c r="AK196" i="11"/>
  <c r="AK195" i="11" s="1"/>
  <c r="BG201" i="11"/>
  <c r="AH196" i="11"/>
  <c r="AH195" i="11" s="1"/>
  <c r="BG200" i="11"/>
  <c r="BG197" i="11"/>
  <c r="AJ196" i="11"/>
  <c r="AJ195" i="11" s="1"/>
  <c r="AL182" i="11"/>
  <c r="AL181" i="11" s="1"/>
  <c r="Q9" i="11"/>
  <c r="P10" i="11"/>
  <c r="P11" i="11"/>
  <c r="J109" i="11"/>
  <c r="J108" i="11"/>
  <c r="K107" i="11"/>
  <c r="F164" i="11"/>
  <c r="G163" i="11"/>
  <c r="F165" i="11"/>
  <c r="L93" i="11"/>
  <c r="K95" i="11"/>
  <c r="K94" i="11"/>
  <c r="N53" i="11"/>
  <c r="N52" i="11"/>
  <c r="O51" i="11"/>
  <c r="C219" i="11"/>
  <c r="C232" i="11"/>
  <c r="AZ239" i="11" s="1"/>
  <c r="C206" i="11"/>
  <c r="C207" i="11"/>
  <c r="D205" i="11"/>
  <c r="I123" i="11"/>
  <c r="J121" i="11"/>
  <c r="I122" i="11"/>
  <c r="R23" i="11"/>
  <c r="Q25" i="11"/>
  <c r="Q24" i="11"/>
  <c r="L81" i="11"/>
  <c r="M79" i="11"/>
  <c r="L80" i="11"/>
  <c r="E191" i="11"/>
  <c r="D193" i="11"/>
  <c r="D192" i="11"/>
  <c r="N65" i="11"/>
  <c r="M67" i="11"/>
  <c r="M66" i="11"/>
  <c r="I135" i="11"/>
  <c r="H137" i="11"/>
  <c r="H136" i="11"/>
  <c r="P37" i="11"/>
  <c r="O38" i="11"/>
  <c r="O39" i="11"/>
  <c r="E179" i="11"/>
  <c r="E178" i="11"/>
  <c r="F177" i="11"/>
  <c r="G150" i="11"/>
  <c r="H149" i="11"/>
  <c r="G151" i="11"/>
  <c r="AJ238" i="12" l="1"/>
  <c r="AJ237" i="12" s="1"/>
  <c r="BG241" i="12"/>
  <c r="AH241" i="12"/>
  <c r="AI238" i="12"/>
  <c r="AI237" i="12" s="1"/>
  <c r="BG240" i="12"/>
  <c r="T11" i="12"/>
  <c r="T10" i="12"/>
  <c r="U9" i="12"/>
  <c r="O81" i="12"/>
  <c r="P79" i="12"/>
  <c r="O80" i="12"/>
  <c r="N94" i="12"/>
  <c r="O93" i="12"/>
  <c r="N95" i="12"/>
  <c r="AL240" i="12"/>
  <c r="AL239" i="12"/>
  <c r="AL241" i="12"/>
  <c r="I165" i="12"/>
  <c r="I164" i="12"/>
  <c r="J163" i="12"/>
  <c r="D235" i="12"/>
  <c r="E233" i="12"/>
  <c r="D234" i="12"/>
  <c r="AV270" i="12"/>
  <c r="AP256" i="12"/>
  <c r="AQ256" i="12" s="1"/>
  <c r="AV271" i="12"/>
  <c r="AP257" i="12"/>
  <c r="AQ257" i="12" s="1"/>
  <c r="BG243" i="12"/>
  <c r="AY252" i="12"/>
  <c r="AL250" i="12" s="1"/>
  <c r="AY256" i="12"/>
  <c r="G193" i="12"/>
  <c r="G192" i="12"/>
  <c r="H191" i="12"/>
  <c r="AL236" i="12"/>
  <c r="AH238" i="12"/>
  <c r="AH237" i="12" s="1"/>
  <c r="AV283" i="12"/>
  <c r="AP269" i="12"/>
  <c r="F207" i="12"/>
  <c r="G205" i="12"/>
  <c r="F206" i="12"/>
  <c r="AY262" i="12"/>
  <c r="AY264" i="12"/>
  <c r="C274" i="12"/>
  <c r="C261" i="12"/>
  <c r="AZ267" i="12"/>
  <c r="AW267" i="12"/>
  <c r="F219" i="12"/>
  <c r="E220" i="12"/>
  <c r="E221" i="12"/>
  <c r="AP254" i="12"/>
  <c r="AV268" i="12"/>
  <c r="BC258" i="12"/>
  <c r="BB258" i="12"/>
  <c r="BF253" i="12"/>
  <c r="BB256" i="12"/>
  <c r="BE254" i="12"/>
  <c r="AK254" i="12" s="1"/>
  <c r="BF257" i="12"/>
  <c r="BD254" i="12"/>
  <c r="AJ254" i="12" s="1"/>
  <c r="BF258" i="12"/>
  <c r="BE255" i="12"/>
  <c r="AK255" i="12" s="1"/>
  <c r="AI250" i="12"/>
  <c r="BD257" i="12"/>
  <c r="BE253" i="12"/>
  <c r="AK250" i="12"/>
  <c r="BC257" i="12"/>
  <c r="BD253" i="12"/>
  <c r="AJ250" i="12"/>
  <c r="BB257" i="12"/>
  <c r="BF256" i="12"/>
  <c r="BC253" i="12"/>
  <c r="AI253" i="12" s="1"/>
  <c r="AI252" i="12" s="1"/>
  <c r="AI251" i="12" s="1"/>
  <c r="AH250" i="12"/>
  <c r="BE258" i="12"/>
  <c r="BC256" i="12"/>
  <c r="BD255" i="12"/>
  <c r="AJ255" i="12" s="1"/>
  <c r="BC254" i="12"/>
  <c r="BB253" i="12"/>
  <c r="AH253" i="12" s="1"/>
  <c r="AI255" i="12"/>
  <c r="AH255" i="12"/>
  <c r="BF254" i="12"/>
  <c r="BB254" i="12"/>
  <c r="BE256" i="12"/>
  <c r="BF255" i="12"/>
  <c r="BD258" i="12"/>
  <c r="BC255" i="12"/>
  <c r="BD256" i="12"/>
  <c r="BE257" i="12"/>
  <c r="BB255" i="12"/>
  <c r="AI254" i="12"/>
  <c r="AJ253" i="12"/>
  <c r="AK253" i="12"/>
  <c r="M121" i="12"/>
  <c r="L122" i="12"/>
  <c r="L123" i="12"/>
  <c r="R39" i="12"/>
  <c r="R38" i="12"/>
  <c r="S37" i="12"/>
  <c r="AK238" i="12"/>
  <c r="AK237" i="12" s="1"/>
  <c r="J151" i="12"/>
  <c r="J150" i="12"/>
  <c r="K149" i="12"/>
  <c r="D247" i="12"/>
  <c r="C248" i="12"/>
  <c r="C249" i="12"/>
  <c r="AL224" i="12"/>
  <c r="AL223" i="12" s="1"/>
  <c r="AV267" i="12"/>
  <c r="AP253" i="12"/>
  <c r="H178" i="12"/>
  <c r="H179" i="12"/>
  <c r="I177" i="12"/>
  <c r="AP272" i="12"/>
  <c r="AQ272" i="12" s="1"/>
  <c r="AV286" i="12"/>
  <c r="BG242" i="12"/>
  <c r="P66" i="12"/>
  <c r="Q65" i="12"/>
  <c r="P67" i="12"/>
  <c r="K137" i="12"/>
  <c r="K136" i="12"/>
  <c r="L135" i="12"/>
  <c r="M108" i="12"/>
  <c r="M109" i="12"/>
  <c r="N107" i="12"/>
  <c r="S25" i="12"/>
  <c r="T23" i="12"/>
  <c r="S24" i="12"/>
  <c r="Q52" i="12"/>
  <c r="R51" i="12"/>
  <c r="Q53" i="12"/>
  <c r="BG239" i="12"/>
  <c r="BG244" i="12"/>
  <c r="AL213" i="11"/>
  <c r="AL212" i="11"/>
  <c r="AL211" i="11"/>
  <c r="AJ210" i="11"/>
  <c r="AJ209" i="11" s="1"/>
  <c r="AT341" i="11"/>
  <c r="AT355" i="11" s="1"/>
  <c r="AP267" i="11"/>
  <c r="AV281" i="11"/>
  <c r="AP244" i="11"/>
  <c r="AQ244" i="11" s="1"/>
  <c r="AV258" i="11"/>
  <c r="AP242" i="11"/>
  <c r="AQ242" i="11" s="1"/>
  <c r="AV256" i="11"/>
  <c r="AP243" i="11"/>
  <c r="AQ243" i="11" s="1"/>
  <c r="AV257" i="11"/>
  <c r="AP226" i="11"/>
  <c r="AV240" i="11"/>
  <c r="AW239" i="11"/>
  <c r="AY236" i="11"/>
  <c r="AY234" i="11"/>
  <c r="AP227" i="11"/>
  <c r="AV241" i="11"/>
  <c r="AL208" i="11"/>
  <c r="BD229" i="11"/>
  <c r="BD228" i="11"/>
  <c r="BC228" i="11"/>
  <c r="BB228" i="11"/>
  <c r="BD227" i="11"/>
  <c r="AJ227" i="11" s="1"/>
  <c r="BC227" i="11"/>
  <c r="AI227" i="11" s="1"/>
  <c r="AK222" i="11"/>
  <c r="BF228" i="11"/>
  <c r="BB227" i="11"/>
  <c r="BF229" i="11"/>
  <c r="BE229" i="11"/>
  <c r="BE228" i="11"/>
  <c r="BC225" i="11"/>
  <c r="AI225" i="11" s="1"/>
  <c r="BB230" i="11"/>
  <c r="BD226" i="11"/>
  <c r="AJ226" i="11" s="1"/>
  <c r="BC230" i="11"/>
  <c r="BC226" i="11"/>
  <c r="AI226" i="11" s="1"/>
  <c r="BE226" i="11"/>
  <c r="AK226" i="11" s="1"/>
  <c r="BD230" i="11"/>
  <c r="BD225" i="11"/>
  <c r="AJ225" i="11" s="1"/>
  <c r="BB229" i="11"/>
  <c r="AJ222" i="11"/>
  <c r="BE230" i="11"/>
  <c r="AI222" i="11"/>
  <c r="BC229" i="11"/>
  <c r="BF230" i="11"/>
  <c r="AH222" i="11"/>
  <c r="BB225" i="11"/>
  <c r="AH225" i="11" s="1"/>
  <c r="BE225" i="11"/>
  <c r="AK225" i="11" s="1"/>
  <c r="BB226" i="11"/>
  <c r="BE227" i="11"/>
  <c r="AK227" i="11" s="1"/>
  <c r="BF212" i="11"/>
  <c r="BG212" i="11" s="1"/>
  <c r="AY228" i="11"/>
  <c r="AY224" i="11"/>
  <c r="AK210" i="11"/>
  <c r="AK209" i="11" s="1"/>
  <c r="BF211" i="11"/>
  <c r="BG211" i="11" s="1"/>
  <c r="BF213" i="11"/>
  <c r="BG213" i="11" s="1"/>
  <c r="AH210" i="11"/>
  <c r="AH209" i="11" s="1"/>
  <c r="AY212" i="11"/>
  <c r="AI210" i="11"/>
  <c r="AI209" i="11" s="1"/>
  <c r="BG215" i="11"/>
  <c r="BG216" i="11"/>
  <c r="BG214" i="11"/>
  <c r="AL196" i="11"/>
  <c r="AL195" i="11" s="1"/>
  <c r="Q10" i="11"/>
  <c r="Q11" i="11"/>
  <c r="R9" i="11"/>
  <c r="I149" i="11"/>
  <c r="H151" i="11"/>
  <c r="H150" i="11"/>
  <c r="M81" i="11"/>
  <c r="M80" i="11"/>
  <c r="N79" i="11"/>
  <c r="N66" i="11"/>
  <c r="O65" i="11"/>
  <c r="N67" i="11"/>
  <c r="P38" i="11"/>
  <c r="Q37" i="11"/>
  <c r="P39" i="11"/>
  <c r="K108" i="11"/>
  <c r="K109" i="11"/>
  <c r="L107" i="11"/>
  <c r="F179" i="11"/>
  <c r="G177" i="11"/>
  <c r="F178" i="11"/>
  <c r="C246" i="11"/>
  <c r="AZ253" i="11" s="1"/>
  <c r="C233" i="11"/>
  <c r="E193" i="11"/>
  <c r="F191" i="11"/>
  <c r="E192" i="11"/>
  <c r="R25" i="11"/>
  <c r="R24" i="11"/>
  <c r="S23" i="11"/>
  <c r="C220" i="11"/>
  <c r="C221" i="11"/>
  <c r="D219" i="11"/>
  <c r="P51" i="11"/>
  <c r="O52" i="11"/>
  <c r="O53" i="11"/>
  <c r="M93" i="11"/>
  <c r="L95" i="11"/>
  <c r="L94" i="11"/>
  <c r="J122" i="11"/>
  <c r="K121" i="11"/>
  <c r="J123" i="11"/>
  <c r="G165" i="11"/>
  <c r="H163" i="11"/>
  <c r="G164" i="11"/>
  <c r="D206" i="11"/>
  <c r="E205" i="11"/>
  <c r="D207" i="11"/>
  <c r="I137" i="11"/>
  <c r="J135" i="11"/>
  <c r="I136" i="11"/>
  <c r="AY254" i="12" l="1"/>
  <c r="BG257" i="12"/>
  <c r="BG254" i="12"/>
  <c r="AK252" i="12"/>
  <c r="AK251" i="12" s="1"/>
  <c r="AV282" i="12"/>
  <c r="AP268" i="12"/>
  <c r="C288" i="12"/>
  <c r="AZ281" i="12"/>
  <c r="AY276" i="12"/>
  <c r="C275" i="12"/>
  <c r="AY278" i="12"/>
  <c r="AW281" i="12"/>
  <c r="H193" i="12"/>
  <c r="H192" i="12"/>
  <c r="I191" i="12"/>
  <c r="O95" i="12"/>
  <c r="O94" i="12"/>
  <c r="P93" i="12"/>
  <c r="Q66" i="12"/>
  <c r="R65" i="12"/>
  <c r="Q67" i="12"/>
  <c r="L149" i="12"/>
  <c r="K151" i="12"/>
  <c r="K150" i="12"/>
  <c r="AJ252" i="12"/>
  <c r="AJ251" i="12" s="1"/>
  <c r="AY266" i="12"/>
  <c r="AY270" i="12"/>
  <c r="AV284" i="12"/>
  <c r="AP270" i="12"/>
  <c r="AQ270" i="12" s="1"/>
  <c r="BD272" i="12"/>
  <c r="BB271" i="12"/>
  <c r="BC272" i="12"/>
  <c r="BB272" i="12"/>
  <c r="BD270" i="12"/>
  <c r="BC267" i="12"/>
  <c r="AI267" i="12" s="1"/>
  <c r="BC270" i="12"/>
  <c r="BB267" i="12"/>
  <c r="AK267" i="12"/>
  <c r="BD267" i="12"/>
  <c r="BB269" i="12"/>
  <c r="BE268" i="12"/>
  <c r="AK268" i="12" s="1"/>
  <c r="BF272" i="12"/>
  <c r="BD268" i="12"/>
  <c r="AJ268" i="12" s="1"/>
  <c r="BE272" i="12"/>
  <c r="BF271" i="12"/>
  <c r="BC268" i="12"/>
  <c r="AI268" i="12" s="1"/>
  <c r="AJ267" i="12"/>
  <c r="AI264" i="12"/>
  <c r="AJ269" i="12"/>
  <c r="BE267" i="12"/>
  <c r="AH264" i="12"/>
  <c r="BE271" i="12"/>
  <c r="BB268" i="12"/>
  <c r="BD271" i="12"/>
  <c r="BC271" i="12"/>
  <c r="BD269" i="12"/>
  <c r="BE269" i="12"/>
  <c r="AK269" i="12" s="1"/>
  <c r="BC269" i="12"/>
  <c r="AI269" i="12" s="1"/>
  <c r="BF270" i="12"/>
  <c r="AL264" i="12"/>
  <c r="BE270" i="12"/>
  <c r="AK264" i="12"/>
  <c r="BB270" i="12"/>
  <c r="AJ264" i="12"/>
  <c r="AH269" i="12"/>
  <c r="AV300" i="12"/>
  <c r="AP286" i="12"/>
  <c r="AQ286" i="12" s="1"/>
  <c r="Q79" i="12"/>
  <c r="P80" i="12"/>
  <c r="P81" i="12"/>
  <c r="N109" i="12"/>
  <c r="N108" i="12"/>
  <c r="O107" i="12"/>
  <c r="S38" i="12"/>
  <c r="S39" i="12"/>
  <c r="T37" i="12"/>
  <c r="AH254" i="12"/>
  <c r="AH252" i="12" s="1"/>
  <c r="AH251" i="12" s="1"/>
  <c r="G206" i="12"/>
  <c r="H205" i="12"/>
  <c r="G207" i="12"/>
  <c r="J165" i="12"/>
  <c r="J164" i="12"/>
  <c r="K163" i="12"/>
  <c r="AL253" i="12"/>
  <c r="AL255" i="12"/>
  <c r="AL254" i="12"/>
  <c r="U11" i="12"/>
  <c r="V9" i="12"/>
  <c r="U10" i="12"/>
  <c r="I179" i="12"/>
  <c r="I178" i="12"/>
  <c r="J177" i="12"/>
  <c r="BG256" i="12"/>
  <c r="L136" i="12"/>
  <c r="M135" i="12"/>
  <c r="L137" i="12"/>
  <c r="BG253" i="12"/>
  <c r="F220" i="12"/>
  <c r="G219" i="12"/>
  <c r="F221" i="12"/>
  <c r="AV297" i="12"/>
  <c r="AP283" i="12"/>
  <c r="BG258" i="12"/>
  <c r="AL238" i="12"/>
  <c r="AL237" i="12" s="1"/>
  <c r="M122" i="12"/>
  <c r="N121" i="12"/>
  <c r="M123" i="12"/>
  <c r="T25" i="12"/>
  <c r="T24" i="12"/>
  <c r="U23" i="12"/>
  <c r="F233" i="12"/>
  <c r="E234" i="12"/>
  <c r="E235" i="12"/>
  <c r="D249" i="12"/>
  <c r="E247" i="12"/>
  <c r="D248" i="12"/>
  <c r="BG255" i="12"/>
  <c r="R52" i="12"/>
  <c r="R53" i="12"/>
  <c r="S51" i="12"/>
  <c r="AV281" i="12"/>
  <c r="AP267" i="12"/>
  <c r="C262" i="12"/>
  <c r="D261" i="12"/>
  <c r="C263" i="12"/>
  <c r="AP271" i="12"/>
  <c r="AQ271" i="12" s="1"/>
  <c r="AV285" i="12"/>
  <c r="AH227" i="11"/>
  <c r="BF227" i="11" s="1"/>
  <c r="BG227" i="11" s="1"/>
  <c r="AH226" i="11"/>
  <c r="BF226" i="11" s="1"/>
  <c r="BG226" i="11" s="1"/>
  <c r="AL227" i="11"/>
  <c r="AL226" i="11"/>
  <c r="AL225" i="11"/>
  <c r="AT369" i="11"/>
  <c r="AP281" i="11"/>
  <c r="AV295" i="11"/>
  <c r="AP257" i="11"/>
  <c r="AQ257" i="11" s="1"/>
  <c r="AV271" i="11"/>
  <c r="AP256" i="11"/>
  <c r="AQ256" i="11" s="1"/>
  <c r="AV270" i="11"/>
  <c r="AP258" i="11"/>
  <c r="AQ258" i="11" s="1"/>
  <c r="AV272" i="11"/>
  <c r="AP241" i="11"/>
  <c r="AV255" i="11"/>
  <c r="AP240" i="11"/>
  <c r="AV254" i="11"/>
  <c r="AY248" i="11"/>
  <c r="AW253" i="11"/>
  <c r="AY250" i="11"/>
  <c r="BD243" i="11"/>
  <c r="BD242" i="11"/>
  <c r="BC242" i="11"/>
  <c r="BB242" i="11"/>
  <c r="BD241" i="11"/>
  <c r="AJ241" i="11" s="1"/>
  <c r="BC241" i="11"/>
  <c r="AI241" i="11" s="1"/>
  <c r="BB241" i="11"/>
  <c r="AH241" i="11" s="1"/>
  <c r="AK236" i="11"/>
  <c r="BF243" i="11"/>
  <c r="BE243" i="11"/>
  <c r="BF242" i="11"/>
  <c r="BE242" i="11"/>
  <c r="BD239" i="11"/>
  <c r="AJ239" i="11" s="1"/>
  <c r="BC240" i="11"/>
  <c r="AI240" i="11" s="1"/>
  <c r="BF240" i="11"/>
  <c r="BF241" i="11"/>
  <c r="BB243" i="11"/>
  <c r="BB244" i="11"/>
  <c r="BE244" i="11"/>
  <c r="BB239" i="11"/>
  <c r="AH239" i="11" s="1"/>
  <c r="AI236" i="11"/>
  <c r="BD240" i="11"/>
  <c r="AJ240" i="11" s="1"/>
  <c r="BE239" i="11"/>
  <c r="AK239" i="11" s="1"/>
  <c r="BC244" i="11"/>
  <c r="BC243" i="11"/>
  <c r="BF244" i="11"/>
  <c r="BC239" i="11"/>
  <c r="AI239" i="11" s="1"/>
  <c r="AJ236" i="11"/>
  <c r="BE240" i="11"/>
  <c r="AK240" i="11" s="1"/>
  <c r="BF239" i="11"/>
  <c r="BB240" i="11"/>
  <c r="AH240" i="11" s="1"/>
  <c r="BD244" i="11"/>
  <c r="BE241" i="11"/>
  <c r="AK241" i="11" s="1"/>
  <c r="AH236" i="11"/>
  <c r="AY242" i="11"/>
  <c r="AY238" i="11"/>
  <c r="BG229" i="11"/>
  <c r="AJ224" i="11"/>
  <c r="AJ223" i="11" s="1"/>
  <c r="AK224" i="11"/>
  <c r="AK223" i="11" s="1"/>
  <c r="AY226" i="11"/>
  <c r="AL222" i="11"/>
  <c r="BG228" i="11"/>
  <c r="BG230" i="11"/>
  <c r="BF225" i="11"/>
  <c r="BG225" i="11" s="1"/>
  <c r="AI224" i="11"/>
  <c r="AI223" i="11" s="1"/>
  <c r="AL210" i="11"/>
  <c r="AL209" i="11" s="1"/>
  <c r="S9" i="11"/>
  <c r="R11" i="11"/>
  <c r="R10" i="11"/>
  <c r="K135" i="11"/>
  <c r="J137" i="11"/>
  <c r="J136" i="11"/>
  <c r="D233" i="11"/>
  <c r="C234" i="11"/>
  <c r="C235" i="11"/>
  <c r="C260" i="11"/>
  <c r="AZ267" i="11" s="1"/>
  <c r="C247" i="11"/>
  <c r="Q39" i="11"/>
  <c r="Q38" i="11"/>
  <c r="R37" i="11"/>
  <c r="S24" i="11"/>
  <c r="S25" i="11"/>
  <c r="T23" i="11"/>
  <c r="N81" i="11"/>
  <c r="O79" i="11"/>
  <c r="N80" i="11"/>
  <c r="E207" i="11"/>
  <c r="E206" i="11"/>
  <c r="F205" i="11"/>
  <c r="P53" i="11"/>
  <c r="Q51" i="11"/>
  <c r="P52" i="11"/>
  <c r="E219" i="11"/>
  <c r="D220" i="11"/>
  <c r="D221" i="11"/>
  <c r="L121" i="11"/>
  <c r="K122" i="11"/>
  <c r="K123" i="11"/>
  <c r="H164" i="11"/>
  <c r="I163" i="11"/>
  <c r="H165" i="11"/>
  <c r="P65" i="11"/>
  <c r="O66" i="11"/>
  <c r="O67" i="11"/>
  <c r="I151" i="11"/>
  <c r="I150" i="11"/>
  <c r="J149" i="11"/>
  <c r="H177" i="11"/>
  <c r="G178" i="11"/>
  <c r="G179" i="11"/>
  <c r="N93" i="11"/>
  <c r="M94" i="11"/>
  <c r="M95" i="11"/>
  <c r="L109" i="11"/>
  <c r="M107" i="11"/>
  <c r="L108" i="11"/>
  <c r="F192" i="11"/>
  <c r="F193" i="11"/>
  <c r="G191" i="11"/>
  <c r="AY268" i="12" l="1"/>
  <c r="AL252" i="12"/>
  <c r="AL251" i="12" s="1"/>
  <c r="AJ266" i="12"/>
  <c r="AJ265" i="12" s="1"/>
  <c r="AI266" i="12"/>
  <c r="AI265" i="12" s="1"/>
  <c r="BF269" i="12"/>
  <c r="BG269" i="12" s="1"/>
  <c r="AK266" i="12"/>
  <c r="AK265" i="12" s="1"/>
  <c r="AP284" i="12"/>
  <c r="AQ284" i="12" s="1"/>
  <c r="AV298" i="12"/>
  <c r="P95" i="12"/>
  <c r="P94" i="12"/>
  <c r="Q93" i="12"/>
  <c r="C276" i="12"/>
  <c r="C277" i="12"/>
  <c r="D275" i="12"/>
  <c r="AV311" i="12"/>
  <c r="AP297" i="12"/>
  <c r="AL267" i="12"/>
  <c r="AL269" i="12"/>
  <c r="AL268" i="12"/>
  <c r="BE286" i="12"/>
  <c r="BC285" i="12"/>
  <c r="BD286" i="12"/>
  <c r="BB285" i="12"/>
  <c r="BC283" i="12"/>
  <c r="AI283" i="12" s="1"/>
  <c r="BF281" i="12"/>
  <c r="AI278" i="12"/>
  <c r="BB283" i="12"/>
  <c r="BE281" i="12"/>
  <c r="AK281" i="12" s="1"/>
  <c r="AH278" i="12"/>
  <c r="BC284" i="12"/>
  <c r="BC281" i="12"/>
  <c r="AI281" i="12" s="1"/>
  <c r="BF283" i="12"/>
  <c r="BE283" i="12"/>
  <c r="AK283" i="12" s="1"/>
  <c r="BF286" i="12"/>
  <c r="BD283" i="12"/>
  <c r="AJ283" i="12" s="1"/>
  <c r="BF282" i="12"/>
  <c r="BB284" i="12"/>
  <c r="AK278" i="12"/>
  <c r="AJ278" i="12"/>
  <c r="BB286" i="12"/>
  <c r="BB282" i="12"/>
  <c r="BF284" i="12"/>
  <c r="BE285" i="12"/>
  <c r="BE284" i="12"/>
  <c r="BD285" i="12"/>
  <c r="BD284" i="12"/>
  <c r="BD281" i="12"/>
  <c r="AJ281" i="12" s="1"/>
  <c r="BE282" i="12"/>
  <c r="AK282" i="12" s="1"/>
  <c r="BD282" i="12"/>
  <c r="AJ282" i="12" s="1"/>
  <c r="BF285" i="12"/>
  <c r="BB281" i="12"/>
  <c r="BC282" i="12"/>
  <c r="AI282" i="12" s="1"/>
  <c r="BC286" i="12"/>
  <c r="AH281" i="12"/>
  <c r="AH283" i="12"/>
  <c r="O109" i="12"/>
  <c r="P107" i="12"/>
  <c r="O108" i="12"/>
  <c r="BG270" i="12"/>
  <c r="D263" i="12"/>
  <c r="D262" i="12"/>
  <c r="E261" i="12"/>
  <c r="V23" i="12"/>
  <c r="U25" i="12"/>
  <c r="U24" i="12"/>
  <c r="G220" i="12"/>
  <c r="H219" i="12"/>
  <c r="G221" i="12"/>
  <c r="AY292" i="12"/>
  <c r="C289" i="12"/>
  <c r="AW295" i="12"/>
  <c r="AZ295" i="12"/>
  <c r="AY290" i="12"/>
  <c r="C302" i="12"/>
  <c r="E249" i="12"/>
  <c r="F247" i="12"/>
  <c r="E248" i="12"/>
  <c r="J179" i="12"/>
  <c r="J178" i="12"/>
  <c r="K177" i="12"/>
  <c r="AV296" i="12"/>
  <c r="AP282" i="12"/>
  <c r="BG272" i="12"/>
  <c r="M136" i="12"/>
  <c r="N135" i="12"/>
  <c r="M137" i="12"/>
  <c r="R79" i="12"/>
  <c r="Q80" i="12"/>
  <c r="Q81" i="12"/>
  <c r="L151" i="12"/>
  <c r="M149" i="12"/>
  <c r="L150" i="12"/>
  <c r="AP285" i="12"/>
  <c r="AQ285" i="12" s="1"/>
  <c r="AV299" i="12"/>
  <c r="V11" i="12"/>
  <c r="V10" i="12"/>
  <c r="W9" i="12"/>
  <c r="H206" i="12"/>
  <c r="I205" i="12"/>
  <c r="H207" i="12"/>
  <c r="BG271" i="12"/>
  <c r="S52" i="12"/>
  <c r="T51" i="12"/>
  <c r="S53" i="12"/>
  <c r="AV314" i="12"/>
  <c r="AP300" i="12"/>
  <c r="AQ300" i="12" s="1"/>
  <c r="AH267" i="12"/>
  <c r="R66" i="12"/>
  <c r="S65" i="12"/>
  <c r="R67" i="12"/>
  <c r="K165" i="12"/>
  <c r="K164" i="12"/>
  <c r="L163" i="12"/>
  <c r="N122" i="12"/>
  <c r="O121" i="12"/>
  <c r="N123" i="12"/>
  <c r="I192" i="12"/>
  <c r="J191" i="12"/>
  <c r="I193" i="12"/>
  <c r="AV295" i="12"/>
  <c r="AP281" i="12"/>
  <c r="G233" i="12"/>
  <c r="F235" i="12"/>
  <c r="F234" i="12"/>
  <c r="T38" i="12"/>
  <c r="U37" i="12"/>
  <c r="T39" i="12"/>
  <c r="AH268" i="12"/>
  <c r="BF268" i="12" s="1"/>
  <c r="BG268" i="12" s="1"/>
  <c r="AY284" i="12"/>
  <c r="AY280" i="12"/>
  <c r="AL278" i="12" s="1"/>
  <c r="AH224" i="11"/>
  <c r="AH223" i="11" s="1"/>
  <c r="AL239" i="11"/>
  <c r="AL241" i="11"/>
  <c r="AL240" i="11"/>
  <c r="AT383" i="11"/>
  <c r="AP295" i="11"/>
  <c r="AV309" i="11"/>
  <c r="AP270" i="11"/>
  <c r="AQ270" i="11" s="1"/>
  <c r="AV284" i="11"/>
  <c r="AP272" i="11"/>
  <c r="AQ272" i="11" s="1"/>
  <c r="AV286" i="11"/>
  <c r="AP271" i="11"/>
  <c r="AQ271" i="11" s="1"/>
  <c r="AV285" i="11"/>
  <c r="AP255" i="11"/>
  <c r="AV269" i="11"/>
  <c r="AY262" i="11"/>
  <c r="AY264" i="11"/>
  <c r="AW267" i="11"/>
  <c r="AP254" i="11"/>
  <c r="AV268" i="11"/>
  <c r="AL236" i="11"/>
  <c r="BG242" i="11"/>
  <c r="AY240" i="11"/>
  <c r="AY252" i="11"/>
  <c r="AY256" i="11"/>
  <c r="BE253" i="11"/>
  <c r="AK253" i="11" s="1"/>
  <c r="BD253" i="11"/>
  <c r="AJ253" i="11" s="1"/>
  <c r="BF254" i="11"/>
  <c r="BE254" i="11"/>
  <c r="AK254" i="11" s="1"/>
  <c r="BF256" i="11"/>
  <c r="BC257" i="11"/>
  <c r="BD255" i="11"/>
  <c r="AJ255" i="11" s="1"/>
  <c r="BC258" i="11"/>
  <c r="BE257" i="11"/>
  <c r="AH250" i="11"/>
  <c r="BD254" i="11"/>
  <c r="AJ254" i="11" s="1"/>
  <c r="BE256" i="11"/>
  <c r="BB256" i="11"/>
  <c r="BB253" i="11"/>
  <c r="AH253" i="11" s="1"/>
  <c r="BC255" i="11"/>
  <c r="AI255" i="11" s="1"/>
  <c r="BB258" i="11"/>
  <c r="AK250" i="11"/>
  <c r="BB257" i="11"/>
  <c r="BF255" i="11"/>
  <c r="BD256" i="11"/>
  <c r="BD257" i="11"/>
  <c r="BD258" i="11"/>
  <c r="BC254" i="11"/>
  <c r="AI254" i="11" s="1"/>
  <c r="BB255" i="11"/>
  <c r="AH255" i="11" s="1"/>
  <c r="AI250" i="11"/>
  <c r="BE255" i="11"/>
  <c r="AK255" i="11" s="1"/>
  <c r="BF257" i="11"/>
  <c r="BF253" i="11"/>
  <c r="BC253" i="11"/>
  <c r="AI253" i="11" s="1"/>
  <c r="BB254" i="11"/>
  <c r="AH254" i="11" s="1"/>
  <c r="BC256" i="11"/>
  <c r="AJ250" i="11"/>
  <c r="BE258" i="11"/>
  <c r="BF258" i="11"/>
  <c r="AK238" i="11"/>
  <c r="AK237" i="11" s="1"/>
  <c r="AJ238" i="11"/>
  <c r="AJ237" i="11" s="1"/>
  <c r="BG244" i="11"/>
  <c r="BG239" i="11"/>
  <c r="BG243" i="11"/>
  <c r="BG240" i="11"/>
  <c r="AL224" i="11"/>
  <c r="AL223" i="11" s="1"/>
  <c r="AH238" i="11"/>
  <c r="AH237" i="11" s="1"/>
  <c r="AI238" i="11"/>
  <c r="AI237" i="11" s="1"/>
  <c r="BG241" i="11"/>
  <c r="S10" i="11"/>
  <c r="S11" i="11"/>
  <c r="T9" i="11"/>
  <c r="C261" i="11"/>
  <c r="C274" i="11"/>
  <c r="AZ281" i="11" s="1"/>
  <c r="C248" i="11"/>
  <c r="C249" i="11"/>
  <c r="D247" i="11"/>
  <c r="K137" i="11"/>
  <c r="L135" i="11"/>
  <c r="K136" i="11"/>
  <c r="E233" i="11"/>
  <c r="D235" i="11"/>
  <c r="D234" i="11"/>
  <c r="S37" i="11"/>
  <c r="R39" i="11"/>
  <c r="R38" i="11"/>
  <c r="H178" i="11"/>
  <c r="I177" i="11"/>
  <c r="H179" i="11"/>
  <c r="P67" i="11"/>
  <c r="P66" i="11"/>
  <c r="Q65" i="11"/>
  <c r="G193" i="11"/>
  <c r="G192" i="11"/>
  <c r="H191" i="11"/>
  <c r="O80" i="11"/>
  <c r="O81" i="11"/>
  <c r="P79" i="11"/>
  <c r="E221" i="11"/>
  <c r="E220" i="11"/>
  <c r="F219" i="11"/>
  <c r="U23" i="11"/>
  <c r="T25" i="11"/>
  <c r="T24" i="11"/>
  <c r="Q52" i="11"/>
  <c r="Q53" i="11"/>
  <c r="R51" i="11"/>
  <c r="G205" i="11"/>
  <c r="F207" i="11"/>
  <c r="F206" i="11"/>
  <c r="J151" i="11"/>
  <c r="J150" i="11"/>
  <c r="K149" i="11"/>
  <c r="N95" i="11"/>
  <c r="N94" i="11"/>
  <c r="O93" i="11"/>
  <c r="I164" i="11"/>
  <c r="I165" i="11"/>
  <c r="J163" i="11"/>
  <c r="M108" i="11"/>
  <c r="N107" i="11"/>
  <c r="M109" i="11"/>
  <c r="M121" i="11"/>
  <c r="L122" i="11"/>
  <c r="L123" i="11"/>
  <c r="AY282" i="12" l="1"/>
  <c r="BG284" i="12"/>
  <c r="AJ280" i="12"/>
  <c r="AJ279" i="12" s="1"/>
  <c r="BG281" i="12"/>
  <c r="AK280" i="12"/>
  <c r="AK279" i="12" s="1"/>
  <c r="V25" i="12"/>
  <c r="V24" i="12"/>
  <c r="W23" i="12"/>
  <c r="AY298" i="12"/>
  <c r="AY294" i="12"/>
  <c r="AY296" i="12" s="1"/>
  <c r="E263" i="12"/>
  <c r="E262" i="12"/>
  <c r="F261" i="12"/>
  <c r="I206" i="12"/>
  <c r="J205" i="12"/>
  <c r="I207" i="12"/>
  <c r="K179" i="12"/>
  <c r="K178" i="12"/>
  <c r="L177" i="12"/>
  <c r="AV325" i="12"/>
  <c r="AP311" i="12"/>
  <c r="R93" i="12"/>
  <c r="Q94" i="12"/>
  <c r="Q95" i="12"/>
  <c r="T65" i="12"/>
  <c r="S66" i="12"/>
  <c r="S67" i="12"/>
  <c r="J193" i="12"/>
  <c r="J192" i="12"/>
  <c r="K191" i="12"/>
  <c r="BG285" i="12"/>
  <c r="X9" i="12"/>
  <c r="W11" i="12"/>
  <c r="W10" i="12"/>
  <c r="AP314" i="12"/>
  <c r="AQ314" i="12" s="1"/>
  <c r="AV328" i="12"/>
  <c r="N136" i="12"/>
  <c r="O135" i="12"/>
  <c r="N137" i="12"/>
  <c r="G235" i="12"/>
  <c r="G234" i="12"/>
  <c r="H233" i="12"/>
  <c r="G247" i="12"/>
  <c r="F248" i="12"/>
  <c r="F249" i="12"/>
  <c r="P109" i="12"/>
  <c r="P108" i="12"/>
  <c r="Q107" i="12"/>
  <c r="T52" i="12"/>
  <c r="U51" i="12"/>
  <c r="T53" i="12"/>
  <c r="AV313" i="12"/>
  <c r="AP299" i="12"/>
  <c r="AQ299" i="12" s="1"/>
  <c r="H221" i="12"/>
  <c r="I219" i="12"/>
  <c r="H220" i="12"/>
  <c r="AI280" i="12"/>
  <c r="AI279" i="12" s="1"/>
  <c r="AH266" i="12"/>
  <c r="AH265" i="12" s="1"/>
  <c r="BF267" i="12"/>
  <c r="BG267" i="12" s="1"/>
  <c r="AV312" i="12"/>
  <c r="AP298" i="12"/>
  <c r="AQ298" i="12" s="1"/>
  <c r="M163" i="12"/>
  <c r="L164" i="12"/>
  <c r="L165" i="12"/>
  <c r="C290" i="12"/>
  <c r="D289" i="12"/>
  <c r="C291" i="12"/>
  <c r="BG286" i="12"/>
  <c r="D277" i="12"/>
  <c r="D276" i="12"/>
  <c r="E275" i="12"/>
  <c r="C316" i="12"/>
  <c r="AW309" i="12"/>
  <c r="AY306" i="12"/>
  <c r="AY304" i="12"/>
  <c r="AZ309" i="12"/>
  <c r="C303" i="12"/>
  <c r="AL282" i="12"/>
  <c r="AL283" i="12"/>
  <c r="AL281" i="12"/>
  <c r="BF300" i="12"/>
  <c r="BD299" i="12"/>
  <c r="BB298" i="12"/>
  <c r="BE300" i="12"/>
  <c r="BC299" i="12"/>
  <c r="BF299" i="12"/>
  <c r="BB296" i="12"/>
  <c r="BE299" i="12"/>
  <c r="BD298" i="12"/>
  <c r="BD295" i="12"/>
  <c r="AJ295" i="12" s="1"/>
  <c r="BC298" i="12"/>
  <c r="BE297" i="12"/>
  <c r="AK297" i="12" s="1"/>
  <c r="AI292" i="12"/>
  <c r="BD297" i="12"/>
  <c r="AJ297" i="12" s="1"/>
  <c r="AH292" i="12"/>
  <c r="BC297" i="12"/>
  <c r="AI297" i="12" s="1"/>
  <c r="BC300" i="12"/>
  <c r="BB300" i="12"/>
  <c r="BF298" i="12"/>
  <c r="BB297" i="12"/>
  <c r="AH297" i="12" s="1"/>
  <c r="BE296" i="12"/>
  <c r="AK296" i="12" s="1"/>
  <c r="BE295" i="12"/>
  <c r="AK295" i="12"/>
  <c r="BC295" i="12"/>
  <c r="AI295" i="12" s="1"/>
  <c r="BB295" i="12"/>
  <c r="AH295" i="12" s="1"/>
  <c r="BD296" i="12"/>
  <c r="AJ296" i="12" s="1"/>
  <c r="BC296" i="12"/>
  <c r="AI296" i="12" s="1"/>
  <c r="AJ292" i="12"/>
  <c r="BD300" i="12"/>
  <c r="BB299" i="12"/>
  <c r="BE298" i="12"/>
  <c r="AK292" i="12"/>
  <c r="AL266" i="12"/>
  <c r="AL265" i="12" s="1"/>
  <c r="U38" i="12"/>
  <c r="V37" i="12"/>
  <c r="U39" i="12"/>
  <c r="S79" i="12"/>
  <c r="R80" i="12"/>
  <c r="R81" i="12"/>
  <c r="BG282" i="12"/>
  <c r="O123" i="12"/>
  <c r="O122" i="12"/>
  <c r="P121" i="12"/>
  <c r="AH282" i="12"/>
  <c r="AH280" i="12" s="1"/>
  <c r="AH279" i="12" s="1"/>
  <c r="AV309" i="12"/>
  <c r="AP295" i="12"/>
  <c r="M151" i="12"/>
  <c r="N149" i="12"/>
  <c r="M150" i="12"/>
  <c r="AV310" i="12"/>
  <c r="AP296" i="12"/>
  <c r="BG283" i="12"/>
  <c r="AL255" i="11"/>
  <c r="AL253" i="11"/>
  <c r="AL254" i="11"/>
  <c r="AT397" i="11"/>
  <c r="AP309" i="11"/>
  <c r="AV323" i="11"/>
  <c r="AP285" i="11"/>
  <c r="AQ285" i="11" s="1"/>
  <c r="AV299" i="11"/>
  <c r="AP286" i="11"/>
  <c r="AQ286" i="11" s="1"/>
  <c r="AV300" i="11"/>
  <c r="AP284" i="11"/>
  <c r="AQ284" i="11" s="1"/>
  <c r="AV298" i="11"/>
  <c r="AW281" i="11"/>
  <c r="AY278" i="11"/>
  <c r="AY276" i="11"/>
  <c r="AP269" i="11"/>
  <c r="AV283" i="11"/>
  <c r="AP268" i="11"/>
  <c r="AV282" i="11"/>
  <c r="AL250" i="11"/>
  <c r="BG254" i="11"/>
  <c r="BG258" i="11"/>
  <c r="BG257" i="11"/>
  <c r="AY266" i="11"/>
  <c r="AY270" i="11"/>
  <c r="BE272" i="11"/>
  <c r="BB271" i="11"/>
  <c r="BE268" i="11"/>
  <c r="AK268" i="11" s="1"/>
  <c r="AH264" i="11"/>
  <c r="BD272" i="11"/>
  <c r="BE267" i="11"/>
  <c r="AK267" i="11" s="1"/>
  <c r="AI264" i="11"/>
  <c r="BD267" i="11"/>
  <c r="AJ267" i="11" s="1"/>
  <c r="BC267" i="11"/>
  <c r="AI267" i="11" s="1"/>
  <c r="BF271" i="11"/>
  <c r="AJ264" i="11"/>
  <c r="BF270" i="11"/>
  <c r="BC270" i="11"/>
  <c r="BF272" i="11"/>
  <c r="BD269" i="11"/>
  <c r="AJ269" i="11" s="1"/>
  <c r="BC271" i="11"/>
  <c r="BC272" i="11"/>
  <c r="BE270" i="11"/>
  <c r="BE271" i="11"/>
  <c r="BD268" i="11"/>
  <c r="AJ268" i="11" s="1"/>
  <c r="BC269" i="11"/>
  <c r="AI269" i="11" s="1"/>
  <c r="BB270" i="11"/>
  <c r="BB267" i="11"/>
  <c r="AH267" i="11" s="1"/>
  <c r="BB272" i="11"/>
  <c r="BD270" i="11"/>
  <c r="AK264" i="11"/>
  <c r="BC268" i="11"/>
  <c r="AI268" i="11" s="1"/>
  <c r="BB269" i="11"/>
  <c r="AH269" i="11" s="1"/>
  <c r="BD271" i="11"/>
  <c r="BE269" i="11"/>
  <c r="AK269" i="11" s="1"/>
  <c r="BB268" i="11"/>
  <c r="AH268" i="11" s="1"/>
  <c r="AI252" i="11"/>
  <c r="AI251" i="11" s="1"/>
  <c r="AJ252" i="11"/>
  <c r="AJ251" i="11" s="1"/>
  <c r="AH252" i="11"/>
  <c r="AH251" i="11" s="1"/>
  <c r="BG253" i="11"/>
  <c r="BG256" i="11"/>
  <c r="BG255" i="11"/>
  <c r="AY254" i="11"/>
  <c r="AK252" i="11"/>
  <c r="AK251" i="11" s="1"/>
  <c r="AL238" i="11"/>
  <c r="AL237" i="11" s="1"/>
  <c r="U9" i="11"/>
  <c r="T10" i="11"/>
  <c r="T11" i="11"/>
  <c r="O94" i="11"/>
  <c r="O95" i="11"/>
  <c r="P93" i="11"/>
  <c r="J177" i="11"/>
  <c r="I179" i="11"/>
  <c r="I178" i="11"/>
  <c r="U25" i="11"/>
  <c r="U24" i="11"/>
  <c r="V23" i="11"/>
  <c r="F220" i="11"/>
  <c r="G219" i="11"/>
  <c r="F221" i="11"/>
  <c r="C288" i="11"/>
  <c r="AZ295" i="11" s="1"/>
  <c r="C275" i="11"/>
  <c r="H192" i="11"/>
  <c r="I191" i="11"/>
  <c r="H193" i="11"/>
  <c r="D261" i="11"/>
  <c r="C262" i="11"/>
  <c r="C263" i="11"/>
  <c r="L136" i="11"/>
  <c r="M135" i="11"/>
  <c r="L137" i="11"/>
  <c r="S38" i="11"/>
  <c r="T37" i="11"/>
  <c r="S39" i="11"/>
  <c r="E247" i="11"/>
  <c r="D248" i="11"/>
  <c r="D249" i="11"/>
  <c r="O107" i="11"/>
  <c r="N109" i="11"/>
  <c r="N108" i="11"/>
  <c r="F233" i="11"/>
  <c r="E235" i="11"/>
  <c r="E234" i="11"/>
  <c r="N121" i="11"/>
  <c r="M123" i="11"/>
  <c r="M122" i="11"/>
  <c r="H205" i="11"/>
  <c r="G207" i="11"/>
  <c r="G206" i="11"/>
  <c r="K150" i="11"/>
  <c r="L149" i="11"/>
  <c r="K151" i="11"/>
  <c r="Q79" i="11"/>
  <c r="P80" i="11"/>
  <c r="P81" i="11"/>
  <c r="K163" i="11"/>
  <c r="J165" i="11"/>
  <c r="J164" i="11"/>
  <c r="R53" i="11"/>
  <c r="S51" i="11"/>
  <c r="R52" i="11"/>
  <c r="Q66" i="11"/>
  <c r="Q67" i="11"/>
  <c r="R65" i="11"/>
  <c r="AL280" i="12" l="1"/>
  <c r="AL279" i="12" s="1"/>
  <c r="BG298" i="12"/>
  <c r="BF295" i="12"/>
  <c r="BG295" i="12" s="1"/>
  <c r="AJ294" i="12"/>
  <c r="AJ293" i="12" s="1"/>
  <c r="BF297" i="12"/>
  <c r="BG297" i="12" s="1"/>
  <c r="C304" i="12"/>
  <c r="D303" i="12"/>
  <c r="C305" i="12"/>
  <c r="Q109" i="12"/>
  <c r="Q108" i="12"/>
  <c r="R107" i="12"/>
  <c r="AY312" i="12"/>
  <c r="AY310" i="12" s="1"/>
  <c r="AY308" i="12"/>
  <c r="F263" i="12"/>
  <c r="F262" i="12"/>
  <c r="G261" i="12"/>
  <c r="J219" i="12"/>
  <c r="I221" i="12"/>
  <c r="I220" i="12"/>
  <c r="E277" i="12"/>
  <c r="E276" i="12"/>
  <c r="F275" i="12"/>
  <c r="BG299" i="12"/>
  <c r="M165" i="12"/>
  <c r="M164" i="12"/>
  <c r="N163" i="12"/>
  <c r="X10" i="12"/>
  <c r="Y9" i="12"/>
  <c r="X11" i="12"/>
  <c r="AV323" i="12"/>
  <c r="AP309" i="12"/>
  <c r="T79" i="12"/>
  <c r="S81" i="12"/>
  <c r="S80" i="12"/>
  <c r="S93" i="12"/>
  <c r="R94" i="12"/>
  <c r="R95" i="12"/>
  <c r="BF313" i="12"/>
  <c r="BD312" i="12"/>
  <c r="BC311" i="12"/>
  <c r="AI311" i="12" s="1"/>
  <c r="BE313" i="12"/>
  <c r="BC312" i="12"/>
  <c r="BB311" i="12"/>
  <c r="AH311" i="12" s="1"/>
  <c r="BF314" i="12"/>
  <c r="BD313" i="12"/>
  <c r="BB312" i="12"/>
  <c r="BE311" i="12"/>
  <c r="BC309" i="12"/>
  <c r="BD311" i="12"/>
  <c r="AJ311" i="12" s="1"/>
  <c r="BB309" i="12"/>
  <c r="BE310" i="12"/>
  <c r="AK310" i="12" s="1"/>
  <c r="BD310" i="12"/>
  <c r="AJ310" i="12" s="1"/>
  <c r="BC310" i="12"/>
  <c r="AI310" i="12" s="1"/>
  <c r="BB310" i="12"/>
  <c r="AH310" i="12" s="1"/>
  <c r="BE309" i="12"/>
  <c r="AK309" i="12" s="1"/>
  <c r="AK306" i="12"/>
  <c r="AI306" i="12"/>
  <c r="AH306" i="12"/>
  <c r="BB314" i="12"/>
  <c r="BC313" i="12"/>
  <c r="BF312" i="12"/>
  <c r="BD309" i="12"/>
  <c r="AJ309" i="12" s="1"/>
  <c r="BD314" i="12"/>
  <c r="BB313" i="12"/>
  <c r="BC314" i="12"/>
  <c r="AJ306" i="12"/>
  <c r="BE312" i="12"/>
  <c r="BE314" i="12"/>
  <c r="AK311" i="12"/>
  <c r="AH309" i="12"/>
  <c r="AI309" i="12"/>
  <c r="V38" i="12"/>
  <c r="W37" i="12"/>
  <c r="V39" i="12"/>
  <c r="D290" i="12"/>
  <c r="E289" i="12"/>
  <c r="D291" i="12"/>
  <c r="AV339" i="12"/>
  <c r="AP325" i="12"/>
  <c r="AK294" i="12"/>
  <c r="AK293" i="12" s="1"/>
  <c r="AZ323" i="12"/>
  <c r="C330" i="12"/>
  <c r="AW323" i="12"/>
  <c r="C317" i="12"/>
  <c r="AY318" i="12"/>
  <c r="AY320" i="12"/>
  <c r="L191" i="12"/>
  <c r="K192" i="12"/>
  <c r="K193" i="12"/>
  <c r="L179" i="12"/>
  <c r="L178" i="12"/>
  <c r="M177" i="12"/>
  <c r="Q121" i="12"/>
  <c r="P123" i="12"/>
  <c r="P122" i="12"/>
  <c r="H247" i="12"/>
  <c r="G248" i="12"/>
  <c r="G249" i="12"/>
  <c r="AP328" i="12"/>
  <c r="AQ328" i="12" s="1"/>
  <c r="AV342" i="12"/>
  <c r="AL297" i="12"/>
  <c r="AL295" i="12"/>
  <c r="AL296" i="12"/>
  <c r="AV324" i="12"/>
  <c r="AP310" i="12"/>
  <c r="AL292" i="12"/>
  <c r="AP313" i="12"/>
  <c r="AQ313" i="12" s="1"/>
  <c r="AV327" i="12"/>
  <c r="W24" i="12"/>
  <c r="W25" i="12"/>
  <c r="X23" i="12"/>
  <c r="O149" i="12"/>
  <c r="N151" i="12"/>
  <c r="N150" i="12"/>
  <c r="AH296" i="12"/>
  <c r="BF296" i="12" s="1"/>
  <c r="BG296" i="12" s="1"/>
  <c r="BG300" i="12"/>
  <c r="U52" i="12"/>
  <c r="V51" i="12"/>
  <c r="U53" i="12"/>
  <c r="U65" i="12"/>
  <c r="T67" i="12"/>
  <c r="T66" i="12"/>
  <c r="H234" i="12"/>
  <c r="I233" i="12"/>
  <c r="H235" i="12"/>
  <c r="AI294" i="12"/>
  <c r="AI293" i="12" s="1"/>
  <c r="O136" i="12"/>
  <c r="P135" i="12"/>
  <c r="O137" i="12"/>
  <c r="AV326" i="12"/>
  <c r="AP312" i="12"/>
  <c r="AQ312" i="12" s="1"/>
  <c r="J206" i="12"/>
  <c r="J207" i="12"/>
  <c r="K205" i="12"/>
  <c r="AL268" i="11"/>
  <c r="AL267" i="11"/>
  <c r="AL269" i="11"/>
  <c r="AT411" i="11"/>
  <c r="AP323" i="11"/>
  <c r="AV337" i="11"/>
  <c r="AP298" i="11"/>
  <c r="AQ298" i="11" s="1"/>
  <c r="AV312" i="11"/>
  <c r="AP300" i="11"/>
  <c r="AQ300" i="11" s="1"/>
  <c r="AV314" i="11"/>
  <c r="AP299" i="11"/>
  <c r="AQ299" i="11" s="1"/>
  <c r="AV313" i="11"/>
  <c r="AP283" i="11"/>
  <c r="AV297" i="11"/>
  <c r="AW295" i="11"/>
  <c r="AY292" i="11"/>
  <c r="AY290" i="11"/>
  <c r="AP282" i="11"/>
  <c r="AV296" i="11"/>
  <c r="BE282" i="11"/>
  <c r="AK282" i="11" s="1"/>
  <c r="BE281" i="11"/>
  <c r="AK281" i="11" s="1"/>
  <c r="BD281" i="11"/>
  <c r="AJ281" i="11" s="1"/>
  <c r="BF282" i="11"/>
  <c r="BF284" i="11"/>
  <c r="BC284" i="11"/>
  <c r="BF286" i="11"/>
  <c r="BD283" i="11"/>
  <c r="AJ283" i="11" s="1"/>
  <c r="BC285" i="11"/>
  <c r="BC286" i="11"/>
  <c r="AH278" i="11"/>
  <c r="BB284" i="11"/>
  <c r="BF283" i="11"/>
  <c r="BD284" i="11"/>
  <c r="BD286" i="11"/>
  <c r="BC282" i="11"/>
  <c r="AI282" i="11" s="1"/>
  <c r="BB283" i="11"/>
  <c r="AH283" i="11" s="1"/>
  <c r="BD285" i="11"/>
  <c r="BC281" i="11"/>
  <c r="AI281" i="11" s="1"/>
  <c r="BB282" i="11"/>
  <c r="AH282" i="11" s="1"/>
  <c r="BE286" i="11"/>
  <c r="BF285" i="11"/>
  <c r="BD282" i="11"/>
  <c r="AJ282" i="11" s="1"/>
  <c r="BE284" i="11"/>
  <c r="BB281" i="11"/>
  <c r="AH281" i="11" s="1"/>
  <c r="BC283" i="11"/>
  <c r="AI283" i="11" s="1"/>
  <c r="BE285" i="11"/>
  <c r="BB286" i="11"/>
  <c r="BB285" i="11"/>
  <c r="AK278" i="11"/>
  <c r="AI278" i="11"/>
  <c r="BE283" i="11"/>
  <c r="AK283" i="11" s="1"/>
  <c r="BF281" i="11"/>
  <c r="AJ278" i="11"/>
  <c r="AY280" i="11"/>
  <c r="AY284" i="11"/>
  <c r="AJ266" i="11"/>
  <c r="AJ265" i="11" s="1"/>
  <c r="AI266" i="11"/>
  <c r="AI265" i="11" s="1"/>
  <c r="AH266" i="11"/>
  <c r="AH265" i="11" s="1"/>
  <c r="BF267" i="11"/>
  <c r="BG267" i="11" s="1"/>
  <c r="BG272" i="11"/>
  <c r="AL264" i="11"/>
  <c r="BG270" i="11"/>
  <c r="AK266" i="11"/>
  <c r="AK265" i="11" s="1"/>
  <c r="BF268" i="11"/>
  <c r="BG268" i="11" s="1"/>
  <c r="AY268" i="11"/>
  <c r="BG271" i="11"/>
  <c r="BF269" i="11"/>
  <c r="BG269" i="11" s="1"/>
  <c r="AL252" i="11"/>
  <c r="AL251" i="11" s="1"/>
  <c r="U11" i="11"/>
  <c r="U10" i="11"/>
  <c r="V9" i="11"/>
  <c r="M149" i="11"/>
  <c r="L150" i="11"/>
  <c r="L151" i="11"/>
  <c r="F235" i="11"/>
  <c r="G233" i="11"/>
  <c r="F234" i="11"/>
  <c r="E249" i="11"/>
  <c r="F247" i="11"/>
  <c r="E248" i="11"/>
  <c r="P94" i="11"/>
  <c r="P95" i="11"/>
  <c r="Q93" i="11"/>
  <c r="Q80" i="11"/>
  <c r="Q81" i="11"/>
  <c r="R79" i="11"/>
  <c r="C276" i="11"/>
  <c r="D275" i="11"/>
  <c r="C277" i="11"/>
  <c r="T38" i="11"/>
  <c r="T39" i="11"/>
  <c r="U37" i="11"/>
  <c r="C302" i="11"/>
  <c r="AZ309" i="11" s="1"/>
  <c r="C289" i="11"/>
  <c r="R66" i="11"/>
  <c r="R67" i="11"/>
  <c r="S65" i="11"/>
  <c r="D263" i="11"/>
  <c r="D262" i="11"/>
  <c r="E261" i="11"/>
  <c r="K165" i="11"/>
  <c r="L163" i="11"/>
  <c r="K164" i="11"/>
  <c r="O109" i="11"/>
  <c r="P107" i="11"/>
  <c r="O108" i="11"/>
  <c r="M136" i="11"/>
  <c r="N135" i="11"/>
  <c r="M137" i="11"/>
  <c r="H219" i="11"/>
  <c r="G221" i="11"/>
  <c r="G220" i="11"/>
  <c r="H206" i="11"/>
  <c r="I205" i="11"/>
  <c r="H207" i="11"/>
  <c r="J178" i="11"/>
  <c r="K177" i="11"/>
  <c r="J179" i="11"/>
  <c r="O121" i="11"/>
  <c r="N123" i="11"/>
  <c r="N122" i="11"/>
  <c r="S53" i="11"/>
  <c r="S52" i="11"/>
  <c r="T51" i="11"/>
  <c r="I192" i="11"/>
  <c r="I193" i="11"/>
  <c r="J191" i="11"/>
  <c r="V25" i="11"/>
  <c r="W23" i="11"/>
  <c r="V24" i="11"/>
  <c r="BF310" i="12" l="1"/>
  <c r="AL306" i="12"/>
  <c r="BF309" i="12"/>
  <c r="BG309" i="12" s="1"/>
  <c r="BF311" i="12"/>
  <c r="BG311" i="12" s="1"/>
  <c r="AJ308" i="12"/>
  <c r="AJ307" i="12" s="1"/>
  <c r="AV353" i="12"/>
  <c r="AP339" i="12"/>
  <c r="AH308" i="12"/>
  <c r="AH307" i="12" s="1"/>
  <c r="AP324" i="12"/>
  <c r="AV338" i="12"/>
  <c r="Y10" i="12"/>
  <c r="Z9" i="12"/>
  <c r="Y11" i="12"/>
  <c r="S107" i="12"/>
  <c r="R108" i="12"/>
  <c r="R109" i="12"/>
  <c r="N177" i="12"/>
  <c r="M178" i="12"/>
  <c r="M179" i="12"/>
  <c r="AK308" i="12"/>
  <c r="AK307" i="12" s="1"/>
  <c r="T93" i="12"/>
  <c r="S95" i="12"/>
  <c r="S94" i="12"/>
  <c r="U79" i="12"/>
  <c r="T81" i="12"/>
  <c r="T80" i="12"/>
  <c r="H261" i="12"/>
  <c r="G263" i="12"/>
  <c r="G262" i="12"/>
  <c r="E291" i="12"/>
  <c r="E290" i="12"/>
  <c r="F289" i="12"/>
  <c r="AP323" i="12"/>
  <c r="AV337" i="12"/>
  <c r="I247" i="12"/>
  <c r="H249" i="12"/>
  <c r="H248" i="12"/>
  <c r="F277" i="12"/>
  <c r="F276" i="12"/>
  <c r="G275" i="12"/>
  <c r="D304" i="12"/>
  <c r="E303" i="12"/>
  <c r="D305" i="12"/>
  <c r="I234" i="12"/>
  <c r="J233" i="12"/>
  <c r="I235" i="12"/>
  <c r="AY326" i="12"/>
  <c r="AY322" i="12"/>
  <c r="AY324" i="12" s="1"/>
  <c r="AL294" i="12"/>
  <c r="AL293" i="12" s="1"/>
  <c r="BE326" i="12"/>
  <c r="BD325" i="12"/>
  <c r="BB324" i="12"/>
  <c r="AI320" i="12"/>
  <c r="BF327" i="12"/>
  <c r="BD326" i="12"/>
  <c r="BC325" i="12"/>
  <c r="AI325" i="12" s="1"/>
  <c r="AH320" i="12"/>
  <c r="BE327" i="12"/>
  <c r="BC326" i="12"/>
  <c r="BB325" i="12"/>
  <c r="AH325" i="12" s="1"/>
  <c r="BF328" i="12"/>
  <c r="BB326" i="12"/>
  <c r="BE328" i="12"/>
  <c r="BF323" i="12"/>
  <c r="BD328" i="12"/>
  <c r="BE323" i="12"/>
  <c r="AK323" i="12" s="1"/>
  <c r="BC323" i="12"/>
  <c r="AI323" i="12" s="1"/>
  <c r="AJ320" i="12"/>
  <c r="BC327" i="12"/>
  <c r="BB327" i="12"/>
  <c r="AK320" i="12"/>
  <c r="BF326" i="12"/>
  <c r="BE324" i="12"/>
  <c r="AK324" i="12" s="1"/>
  <c r="BB323" i="12"/>
  <c r="BD323" i="12"/>
  <c r="BD324" i="12"/>
  <c r="AJ324" i="12" s="1"/>
  <c r="BF324" i="12"/>
  <c r="BC328" i="12"/>
  <c r="BC324" i="12"/>
  <c r="AI324" i="12" s="1"/>
  <c r="BE325" i="12"/>
  <c r="AK325" i="12" s="1"/>
  <c r="BB328" i="12"/>
  <c r="BD327" i="12"/>
  <c r="BF325" i="12"/>
  <c r="AH324" i="12"/>
  <c r="AJ323" i="12"/>
  <c r="AJ325" i="12"/>
  <c r="BG314" i="12"/>
  <c r="Y23" i="12"/>
  <c r="X24" i="12"/>
  <c r="X25" i="12"/>
  <c r="D317" i="12"/>
  <c r="C319" i="12"/>
  <c r="C318" i="12"/>
  <c r="AV356" i="12"/>
  <c r="AP342" i="12"/>
  <c r="AQ342" i="12" s="1"/>
  <c r="Q123" i="12"/>
  <c r="R121" i="12"/>
  <c r="Q122" i="12"/>
  <c r="AV340" i="12"/>
  <c r="AP326" i="12"/>
  <c r="AQ326" i="12" s="1"/>
  <c r="U66" i="12"/>
  <c r="U67" i="12"/>
  <c r="V65" i="12"/>
  <c r="AY334" i="12"/>
  <c r="C331" i="12"/>
  <c r="AZ337" i="12"/>
  <c r="AY332" i="12"/>
  <c r="AW337" i="12"/>
  <c r="C344" i="12"/>
  <c r="BG312" i="12"/>
  <c r="Q135" i="12"/>
  <c r="P137" i="12"/>
  <c r="P136" i="12"/>
  <c r="V52" i="12"/>
  <c r="W51" i="12"/>
  <c r="V53" i="12"/>
  <c r="AP327" i="12"/>
  <c r="AQ327" i="12" s="1"/>
  <c r="AV341" i="12"/>
  <c r="BG310" i="12"/>
  <c r="N164" i="12"/>
  <c r="N165" i="12"/>
  <c r="O163" i="12"/>
  <c r="AI308" i="12"/>
  <c r="AI307" i="12" s="1"/>
  <c r="M191" i="12"/>
  <c r="L193" i="12"/>
  <c r="L192" i="12"/>
  <c r="K206" i="12"/>
  <c r="K207" i="12"/>
  <c r="L205" i="12"/>
  <c r="P149" i="12"/>
  <c r="O150" i="12"/>
  <c r="O151" i="12"/>
  <c r="W39" i="12"/>
  <c r="W38" i="12"/>
  <c r="X37" i="12"/>
  <c r="AL311" i="12"/>
  <c r="AL309" i="12"/>
  <c r="AL310" i="12"/>
  <c r="BG313" i="12"/>
  <c r="K219" i="12"/>
  <c r="J221" i="12"/>
  <c r="J220" i="12"/>
  <c r="AH294" i="12"/>
  <c r="AH293" i="12" s="1"/>
  <c r="AL283" i="11"/>
  <c r="AL281" i="11"/>
  <c r="AL282" i="11"/>
  <c r="AT425" i="11"/>
  <c r="AT439" i="11" s="1"/>
  <c r="AP337" i="11"/>
  <c r="AV351" i="11"/>
  <c r="AP313" i="11"/>
  <c r="AQ313" i="11" s="1"/>
  <c r="AV327" i="11"/>
  <c r="AP314" i="11"/>
  <c r="AQ314" i="11" s="1"/>
  <c r="AV328" i="11"/>
  <c r="AP312" i="11"/>
  <c r="AQ312" i="11" s="1"/>
  <c r="AV326" i="11"/>
  <c r="AP297" i="11"/>
  <c r="AV311" i="11"/>
  <c r="AW309" i="11"/>
  <c r="AY306" i="11"/>
  <c r="AY304" i="11"/>
  <c r="AP296" i="11"/>
  <c r="AV310" i="11"/>
  <c r="AL278" i="11"/>
  <c r="BD299" i="11"/>
  <c r="BB298" i="11"/>
  <c r="AK292" i="11"/>
  <c r="BE299" i="11"/>
  <c r="BF299" i="11"/>
  <c r="BF298" i="11"/>
  <c r="BD295" i="11"/>
  <c r="AJ295" i="11" s="1"/>
  <c r="BB296" i="11"/>
  <c r="AH296" i="11" s="1"/>
  <c r="BE297" i="11"/>
  <c r="AK297" i="11" s="1"/>
  <c r="BC296" i="11"/>
  <c r="AI296" i="11" s="1"/>
  <c r="BB300" i="11"/>
  <c r="BB295" i="11"/>
  <c r="AH295" i="11" s="1"/>
  <c r="BD296" i="11"/>
  <c r="AJ296" i="11" s="1"/>
  <c r="BC297" i="11"/>
  <c r="AI297" i="11" s="1"/>
  <c r="BE298" i="11"/>
  <c r="BE296" i="11"/>
  <c r="AK296" i="11" s="1"/>
  <c r="BD297" i="11"/>
  <c r="AJ297" i="11" s="1"/>
  <c r="BB299" i="11"/>
  <c r="BE300" i="11"/>
  <c r="AI292" i="11"/>
  <c r="BB297" i="11"/>
  <c r="AH297" i="11" s="1"/>
  <c r="BE295" i="11"/>
  <c r="AK295" i="11" s="1"/>
  <c r="BD298" i="11"/>
  <c r="BC299" i="11"/>
  <c r="BF300" i="11"/>
  <c r="BC300" i="11"/>
  <c r="AJ292" i="11"/>
  <c r="BC295" i="11"/>
  <c r="AI295" i="11" s="1"/>
  <c r="BD300" i="11"/>
  <c r="BC298" i="11"/>
  <c r="AH292" i="11"/>
  <c r="AY298" i="11"/>
  <c r="AY294" i="11"/>
  <c r="AI280" i="11"/>
  <c r="AI279" i="11" s="1"/>
  <c r="BG284" i="11"/>
  <c r="BG282" i="11"/>
  <c r="BG286" i="11"/>
  <c r="BG285" i="11"/>
  <c r="BG283" i="11"/>
  <c r="AY282" i="11"/>
  <c r="BG281" i="11"/>
  <c r="AJ280" i="11"/>
  <c r="AJ279" i="11" s="1"/>
  <c r="AK280" i="11"/>
  <c r="AK279" i="11" s="1"/>
  <c r="AL266" i="11"/>
  <c r="AL265" i="11" s="1"/>
  <c r="V11" i="11"/>
  <c r="W9" i="11"/>
  <c r="V10" i="11"/>
  <c r="P108" i="11"/>
  <c r="P109" i="11"/>
  <c r="Q107" i="11"/>
  <c r="R80" i="11"/>
  <c r="S79" i="11"/>
  <c r="R81" i="11"/>
  <c r="F249" i="11"/>
  <c r="G247" i="11"/>
  <c r="F248" i="11"/>
  <c r="J192" i="11"/>
  <c r="K191" i="11"/>
  <c r="J193" i="11"/>
  <c r="O135" i="11"/>
  <c r="N137" i="11"/>
  <c r="N136" i="11"/>
  <c r="U51" i="11"/>
  <c r="T53" i="11"/>
  <c r="T52" i="11"/>
  <c r="M163" i="11"/>
  <c r="L165" i="11"/>
  <c r="L164" i="11"/>
  <c r="N149" i="11"/>
  <c r="M151" i="11"/>
  <c r="M150" i="11"/>
  <c r="Q95" i="11"/>
  <c r="R93" i="11"/>
  <c r="Q94" i="11"/>
  <c r="H233" i="11"/>
  <c r="G234" i="11"/>
  <c r="G235" i="11"/>
  <c r="E275" i="11"/>
  <c r="D277" i="11"/>
  <c r="D276" i="11"/>
  <c r="C316" i="11"/>
  <c r="AZ323" i="11" s="1"/>
  <c r="C303" i="11"/>
  <c r="J205" i="11"/>
  <c r="I207" i="11"/>
  <c r="I206" i="11"/>
  <c r="O123" i="11"/>
  <c r="O122" i="11"/>
  <c r="P121" i="11"/>
  <c r="L177" i="11"/>
  <c r="K178" i="11"/>
  <c r="K179" i="11"/>
  <c r="T65" i="11"/>
  <c r="S66" i="11"/>
  <c r="S67" i="11"/>
  <c r="D289" i="11"/>
  <c r="C291" i="11"/>
  <c r="C290" i="11"/>
  <c r="W24" i="11"/>
  <c r="X23" i="11"/>
  <c r="W25" i="11"/>
  <c r="I219" i="11"/>
  <c r="H221" i="11"/>
  <c r="H220" i="11"/>
  <c r="E262" i="11"/>
  <c r="E263" i="11"/>
  <c r="F261" i="11"/>
  <c r="U39" i="11"/>
  <c r="U38" i="11"/>
  <c r="V37" i="11"/>
  <c r="AL320" i="12" l="1"/>
  <c r="AJ322" i="12"/>
  <c r="AJ321" i="12" s="1"/>
  <c r="AK322" i="12"/>
  <c r="AK321" i="12" s="1"/>
  <c r="O164" i="12"/>
  <c r="O165" i="12"/>
  <c r="P163" i="12"/>
  <c r="I248" i="12"/>
  <c r="I249" i="12"/>
  <c r="J247" i="12"/>
  <c r="BG324" i="12"/>
  <c r="AV351" i="12"/>
  <c r="AP337" i="12"/>
  <c r="BG326" i="12"/>
  <c r="AY340" i="12"/>
  <c r="AY336" i="12"/>
  <c r="I261" i="12"/>
  <c r="H263" i="12"/>
  <c r="H262" i="12"/>
  <c r="W65" i="12"/>
  <c r="V67" i="12"/>
  <c r="V66" i="12"/>
  <c r="BG327" i="12"/>
  <c r="Q137" i="12"/>
  <c r="R135" i="12"/>
  <c r="Q136" i="12"/>
  <c r="AI322" i="12"/>
  <c r="AI321" i="12" s="1"/>
  <c r="K220" i="12"/>
  <c r="L219" i="12"/>
  <c r="K221" i="12"/>
  <c r="K233" i="12"/>
  <c r="J234" i="12"/>
  <c r="J235" i="12"/>
  <c r="U93" i="12"/>
  <c r="T95" i="12"/>
  <c r="T94" i="12"/>
  <c r="P150" i="12"/>
  <c r="Q149" i="12"/>
  <c r="P151" i="12"/>
  <c r="R123" i="12"/>
  <c r="R122" i="12"/>
  <c r="S121" i="12"/>
  <c r="AV352" i="12"/>
  <c r="AP338" i="12"/>
  <c r="L206" i="12"/>
  <c r="L207" i="12"/>
  <c r="M205" i="12"/>
  <c r="BE342" i="12"/>
  <c r="BC341" i="12"/>
  <c r="BE340" i="12"/>
  <c r="BB339" i="12"/>
  <c r="BD340" i="12"/>
  <c r="AL334" i="12"/>
  <c r="BC340" i="12"/>
  <c r="AK334" i="12"/>
  <c r="BB342" i="12"/>
  <c r="BE339" i="12"/>
  <c r="BB337" i="12"/>
  <c r="AI337" i="12"/>
  <c r="AJ334" i="12"/>
  <c r="BD339" i="12"/>
  <c r="AJ339" i="12" s="1"/>
  <c r="AI334" i="12"/>
  <c r="BC339" i="12"/>
  <c r="AI339" i="12" s="1"/>
  <c r="AH334" i="12"/>
  <c r="BB338" i="12"/>
  <c r="BD337" i="12"/>
  <c r="AJ337" i="12" s="1"/>
  <c r="BF342" i="12"/>
  <c r="BE338" i="12"/>
  <c r="BE337" i="12"/>
  <c r="BD338" i="12"/>
  <c r="AJ338" i="12" s="1"/>
  <c r="BC337" i="12"/>
  <c r="BE341" i="12"/>
  <c r="AK338" i="12"/>
  <c r="AI338" i="12"/>
  <c r="BF340" i="12"/>
  <c r="BD342" i="12"/>
  <c r="BB340" i="12"/>
  <c r="BC342" i="12"/>
  <c r="BF341" i="12"/>
  <c r="BD341" i="12"/>
  <c r="BC338" i="12"/>
  <c r="AK337" i="12"/>
  <c r="BB341" i="12"/>
  <c r="AY338" i="12"/>
  <c r="AH337" i="12"/>
  <c r="AK339" i="12"/>
  <c r="AH338" i="12"/>
  <c r="E304" i="12"/>
  <c r="F303" i="12"/>
  <c r="E305" i="12"/>
  <c r="AV355" i="12"/>
  <c r="AP341" i="12"/>
  <c r="AQ341" i="12" s="1"/>
  <c r="BG323" i="12"/>
  <c r="O177" i="12"/>
  <c r="N178" i="12"/>
  <c r="N179" i="12"/>
  <c r="C333" i="12"/>
  <c r="C332" i="12"/>
  <c r="D331" i="12"/>
  <c r="Y24" i="12"/>
  <c r="Y25" i="12"/>
  <c r="Z23" i="12"/>
  <c r="AV367" i="12"/>
  <c r="AP353" i="12"/>
  <c r="AL308" i="12"/>
  <c r="AL307" i="12" s="1"/>
  <c r="M193" i="12"/>
  <c r="M192" i="12"/>
  <c r="N191" i="12"/>
  <c r="X51" i="12"/>
  <c r="W52" i="12"/>
  <c r="W53" i="12"/>
  <c r="BG328" i="12"/>
  <c r="BG325" i="12"/>
  <c r="T107" i="12"/>
  <c r="S109" i="12"/>
  <c r="S108" i="12"/>
  <c r="X38" i="12"/>
  <c r="Y37" i="12"/>
  <c r="X39" i="12"/>
  <c r="D319" i="12"/>
  <c r="E317" i="12"/>
  <c r="D318" i="12"/>
  <c r="AH323" i="12"/>
  <c r="AH322" i="12" s="1"/>
  <c r="AH321" i="12" s="1"/>
  <c r="AL324" i="12"/>
  <c r="AL325" i="12"/>
  <c r="AL323" i="12"/>
  <c r="G277" i="12"/>
  <c r="G276" i="12"/>
  <c r="H275" i="12"/>
  <c r="F291" i="12"/>
  <c r="F290" i="12"/>
  <c r="G289" i="12"/>
  <c r="U81" i="12"/>
  <c r="U80" i="12"/>
  <c r="V79" i="12"/>
  <c r="AP340" i="12"/>
  <c r="AQ340" i="12" s="1"/>
  <c r="AV354" i="12"/>
  <c r="C358" i="12"/>
  <c r="AY346" i="12"/>
  <c r="AZ351" i="12"/>
  <c r="AW351" i="12"/>
  <c r="C345" i="12"/>
  <c r="AY348" i="12"/>
  <c r="AV370" i="12"/>
  <c r="AP356" i="12"/>
  <c r="AQ356" i="12" s="1"/>
  <c r="Z10" i="12"/>
  <c r="AA9" i="12"/>
  <c r="Z11" i="12"/>
  <c r="AL296" i="11"/>
  <c r="AL297" i="11"/>
  <c r="AL295" i="11"/>
  <c r="AT453" i="11"/>
  <c r="AT467" i="11" s="1"/>
  <c r="AP351" i="11"/>
  <c r="AV365" i="11"/>
  <c r="AP326" i="11"/>
  <c r="AQ326" i="11" s="1"/>
  <c r="AV340" i="11"/>
  <c r="AP328" i="11"/>
  <c r="AQ328" i="11" s="1"/>
  <c r="AV342" i="11"/>
  <c r="AP327" i="11"/>
  <c r="AQ327" i="11" s="1"/>
  <c r="AV341" i="11"/>
  <c r="AP311" i="11"/>
  <c r="AV325" i="11"/>
  <c r="AW323" i="11"/>
  <c r="AY320" i="11"/>
  <c r="AY318" i="11"/>
  <c r="AP310" i="11"/>
  <c r="AV324" i="11"/>
  <c r="AL292" i="11"/>
  <c r="BF297" i="11"/>
  <c r="BG297" i="11" s="1"/>
  <c r="BD313" i="11"/>
  <c r="BF312" i="11"/>
  <c r="BD310" i="11"/>
  <c r="AJ310" i="11" s="1"/>
  <c r="BF313" i="11"/>
  <c r="BE312" i="11"/>
  <c r="BC310" i="11"/>
  <c r="AI310" i="11" s="1"/>
  <c r="BE313" i="11"/>
  <c r="BD312" i="11"/>
  <c r="BB310" i="11"/>
  <c r="AH310" i="11" s="1"/>
  <c r="BC312" i="11"/>
  <c r="BB312" i="11"/>
  <c r="BE311" i="11"/>
  <c r="AK311" i="11" s="1"/>
  <c r="AK306" i="11"/>
  <c r="BD311" i="11"/>
  <c r="AJ311" i="11" s="1"/>
  <c r="AH306" i="11"/>
  <c r="BC311" i="11"/>
  <c r="AI311" i="11" s="1"/>
  <c r="BB311" i="11"/>
  <c r="AH311" i="11" s="1"/>
  <c r="BB309" i="11"/>
  <c r="AH309" i="11" s="1"/>
  <c r="BC314" i="11"/>
  <c r="BF314" i="11"/>
  <c r="BD309" i="11"/>
  <c r="AJ309" i="11" s="1"/>
  <c r="BC309" i="11"/>
  <c r="AI309" i="11" s="1"/>
  <c r="BE310" i="11"/>
  <c r="AK310" i="11" s="1"/>
  <c r="AJ306" i="11"/>
  <c r="BD314" i="11"/>
  <c r="BB313" i="11"/>
  <c r="BE314" i="11"/>
  <c r="AI306" i="11"/>
  <c r="BE309" i="11"/>
  <c r="AK309" i="11" s="1"/>
  <c r="BB314" i="11"/>
  <c r="BC313" i="11"/>
  <c r="AY312" i="11"/>
  <c r="AY308" i="11"/>
  <c r="BG298" i="11"/>
  <c r="BG300" i="11"/>
  <c r="AK294" i="11"/>
  <c r="AK293" i="11" s="1"/>
  <c r="BF296" i="11"/>
  <c r="BG296" i="11" s="1"/>
  <c r="AY296" i="11"/>
  <c r="BG299" i="11"/>
  <c r="AJ294" i="11"/>
  <c r="AJ293" i="11" s="1"/>
  <c r="AI294" i="11"/>
  <c r="AI293" i="11" s="1"/>
  <c r="AH280" i="11"/>
  <c r="AH279" i="11" s="1"/>
  <c r="AL280" i="11"/>
  <c r="AL279" i="11" s="1"/>
  <c r="W11" i="11"/>
  <c r="X9" i="11"/>
  <c r="W10" i="11"/>
  <c r="O137" i="11"/>
  <c r="O136" i="11"/>
  <c r="P135" i="11"/>
  <c r="S81" i="11"/>
  <c r="S80" i="11"/>
  <c r="T79" i="11"/>
  <c r="J207" i="11"/>
  <c r="K205" i="11"/>
  <c r="J206" i="11"/>
  <c r="C304" i="11"/>
  <c r="C305" i="11"/>
  <c r="D303" i="11"/>
  <c r="H235" i="11"/>
  <c r="I233" i="11"/>
  <c r="H234" i="11"/>
  <c r="N163" i="11"/>
  <c r="M164" i="11"/>
  <c r="M165" i="11"/>
  <c r="T67" i="11"/>
  <c r="U65" i="11"/>
  <c r="T66" i="11"/>
  <c r="C317" i="11"/>
  <c r="C330" i="11"/>
  <c r="AZ337" i="11" s="1"/>
  <c r="Q109" i="11"/>
  <c r="R107" i="11"/>
  <c r="Q108" i="11"/>
  <c r="D290" i="11"/>
  <c r="E289" i="11"/>
  <c r="D291" i="11"/>
  <c r="S93" i="11"/>
  <c r="R94" i="11"/>
  <c r="R95" i="11"/>
  <c r="K193" i="11"/>
  <c r="L191" i="11"/>
  <c r="K192" i="11"/>
  <c r="X25" i="11"/>
  <c r="Y23" i="11"/>
  <c r="X24" i="11"/>
  <c r="V39" i="11"/>
  <c r="V38" i="11"/>
  <c r="W37" i="11"/>
  <c r="U52" i="11"/>
  <c r="U53" i="11"/>
  <c r="V51" i="11"/>
  <c r="L178" i="11"/>
  <c r="M177" i="11"/>
  <c r="L179" i="11"/>
  <c r="F263" i="11"/>
  <c r="F262" i="11"/>
  <c r="G261" i="11"/>
  <c r="P122" i="11"/>
  <c r="Q121" i="11"/>
  <c r="P123" i="11"/>
  <c r="J219" i="11"/>
  <c r="I221" i="11"/>
  <c r="I220" i="11"/>
  <c r="E277" i="11"/>
  <c r="E276" i="11"/>
  <c r="F275" i="11"/>
  <c r="N151" i="11"/>
  <c r="O149" i="11"/>
  <c r="N150" i="11"/>
  <c r="G249" i="11"/>
  <c r="H247" i="11"/>
  <c r="G248" i="11"/>
  <c r="BG341" i="12" l="1"/>
  <c r="AL322" i="12"/>
  <c r="AL321" i="12" s="1"/>
  <c r="BG340" i="12"/>
  <c r="BF338" i="12"/>
  <c r="BG338" i="12" s="1"/>
  <c r="AJ336" i="12"/>
  <c r="AJ335" i="12" s="1"/>
  <c r="BF337" i="12"/>
  <c r="BG337" i="12" s="1"/>
  <c r="BD352" i="12"/>
  <c r="AJ352" i="12" s="1"/>
  <c r="BC351" i="12"/>
  <c r="AI351" i="12" s="1"/>
  <c r="BE356" i="12"/>
  <c r="BB352" i="12"/>
  <c r="AH352" i="12" s="1"/>
  <c r="BF352" i="12" s="1"/>
  <c r="BC355" i="12"/>
  <c r="BD353" i="12"/>
  <c r="AJ353" i="12" s="1"/>
  <c r="AJ348" i="12"/>
  <c r="BB355" i="12"/>
  <c r="BC353" i="12"/>
  <c r="AI353" i="12" s="1"/>
  <c r="AI348" i="12"/>
  <c r="BB353" i="12"/>
  <c r="BE351" i="12"/>
  <c r="AH348" i="12"/>
  <c r="BE355" i="12"/>
  <c r="BB351" i="12"/>
  <c r="BD355" i="12"/>
  <c r="AK348" i="12"/>
  <c r="BF354" i="12"/>
  <c r="BD356" i="12"/>
  <c r="BE354" i="12"/>
  <c r="BE353" i="12"/>
  <c r="BC356" i="12"/>
  <c r="BD354" i="12"/>
  <c r="BB356" i="12"/>
  <c r="BC354" i="12"/>
  <c r="BC352" i="12"/>
  <c r="AK351" i="12"/>
  <c r="BF356" i="12"/>
  <c r="BD351" i="12"/>
  <c r="AJ351" i="12" s="1"/>
  <c r="BE352" i="12"/>
  <c r="BF355" i="12"/>
  <c r="BB354" i="12"/>
  <c r="AK353" i="12"/>
  <c r="AH353" i="12"/>
  <c r="BF353" i="12" s="1"/>
  <c r="AK352" i="12"/>
  <c r="AI352" i="12"/>
  <c r="T121" i="12"/>
  <c r="S123" i="12"/>
  <c r="S122" i="12"/>
  <c r="I275" i="12"/>
  <c r="H276" i="12"/>
  <c r="H277" i="12"/>
  <c r="W67" i="12"/>
  <c r="X65" i="12"/>
  <c r="W66" i="12"/>
  <c r="AI336" i="12"/>
  <c r="AI335" i="12" s="1"/>
  <c r="M207" i="12"/>
  <c r="N205" i="12"/>
  <c r="M206" i="12"/>
  <c r="E331" i="12"/>
  <c r="D333" i="12"/>
  <c r="D332" i="12"/>
  <c r="K234" i="12"/>
  <c r="L233" i="12"/>
  <c r="K235" i="12"/>
  <c r="AV369" i="12"/>
  <c r="AP355" i="12"/>
  <c r="AQ355" i="12" s="1"/>
  <c r="AK336" i="12"/>
  <c r="AK335" i="12" s="1"/>
  <c r="AY350" i="12"/>
  <c r="AY354" i="12"/>
  <c r="AH339" i="12"/>
  <c r="BF339" i="12" s="1"/>
  <c r="BG339" i="12" s="1"/>
  <c r="U95" i="12"/>
  <c r="U94" i="12"/>
  <c r="V93" i="12"/>
  <c r="R137" i="12"/>
  <c r="S135" i="12"/>
  <c r="R136" i="12"/>
  <c r="AL339" i="12"/>
  <c r="AL337" i="12"/>
  <c r="AL338" i="12"/>
  <c r="P177" i="12"/>
  <c r="O178" i="12"/>
  <c r="O179" i="12"/>
  <c r="AV366" i="12"/>
  <c r="AP352" i="12"/>
  <c r="AP351" i="12"/>
  <c r="AV365" i="12"/>
  <c r="E318" i="12"/>
  <c r="E319" i="12"/>
  <c r="F317" i="12"/>
  <c r="X53" i="12"/>
  <c r="Y51" i="12"/>
  <c r="X52" i="12"/>
  <c r="AY360" i="12"/>
  <c r="C359" i="12"/>
  <c r="AY362" i="12"/>
  <c r="AW365" i="12"/>
  <c r="C372" i="12"/>
  <c r="AZ365" i="12"/>
  <c r="N192" i="12"/>
  <c r="N193" i="12"/>
  <c r="O191" i="12"/>
  <c r="AA10" i="12"/>
  <c r="AA11" i="12"/>
  <c r="AB9" i="12"/>
  <c r="AV368" i="12"/>
  <c r="AP354" i="12"/>
  <c r="AQ354" i="12" s="1"/>
  <c r="J248" i="12"/>
  <c r="K247" i="12"/>
  <c r="J249" i="12"/>
  <c r="Z37" i="12"/>
  <c r="Y39" i="12"/>
  <c r="Y38" i="12"/>
  <c r="V80" i="12"/>
  <c r="V81" i="12"/>
  <c r="W79" i="12"/>
  <c r="Q150" i="12"/>
  <c r="R149" i="12"/>
  <c r="Q151" i="12"/>
  <c r="L221" i="12"/>
  <c r="L220" i="12"/>
  <c r="M219" i="12"/>
  <c r="P164" i="12"/>
  <c r="P165" i="12"/>
  <c r="Q163" i="12"/>
  <c r="AV384" i="12"/>
  <c r="AP370" i="12"/>
  <c r="AQ370" i="12" s="1"/>
  <c r="AP367" i="12"/>
  <c r="AV381" i="12"/>
  <c r="G303" i="12"/>
  <c r="F305" i="12"/>
  <c r="F304" i="12"/>
  <c r="I263" i="12"/>
  <c r="I262" i="12"/>
  <c r="J261" i="12"/>
  <c r="U107" i="12"/>
  <c r="T108" i="12"/>
  <c r="T109" i="12"/>
  <c r="Z24" i="12"/>
  <c r="AA23" i="12"/>
  <c r="Z25" i="12"/>
  <c r="C347" i="12"/>
  <c r="D345" i="12"/>
  <c r="C346" i="12"/>
  <c r="G291" i="12"/>
  <c r="G290" i="12"/>
  <c r="H289" i="12"/>
  <c r="BG342" i="12"/>
  <c r="AL310" i="11"/>
  <c r="AL309" i="11"/>
  <c r="AL311" i="11"/>
  <c r="AL306" i="11"/>
  <c r="AP365" i="11"/>
  <c r="AV379" i="11"/>
  <c r="AP341" i="11"/>
  <c r="AQ341" i="11" s="1"/>
  <c r="AV355" i="11"/>
  <c r="AP342" i="11"/>
  <c r="AQ342" i="11" s="1"/>
  <c r="AV356" i="11"/>
  <c r="AP340" i="11"/>
  <c r="AQ340" i="11" s="1"/>
  <c r="AV354" i="11"/>
  <c r="BF311" i="11"/>
  <c r="BG311" i="11" s="1"/>
  <c r="AP325" i="11"/>
  <c r="AV339" i="11"/>
  <c r="AW337" i="11"/>
  <c r="AY334" i="11"/>
  <c r="AY332" i="11"/>
  <c r="AI308" i="11"/>
  <c r="AI307" i="11" s="1"/>
  <c r="AP324" i="11"/>
  <c r="AV338" i="11"/>
  <c r="BF310" i="11"/>
  <c r="BG310" i="11" s="1"/>
  <c r="BE323" i="11"/>
  <c r="AK323" i="11" s="1"/>
  <c r="BD323" i="11"/>
  <c r="AJ323" i="11" s="1"/>
  <c r="BF324" i="11"/>
  <c r="BE324" i="11"/>
  <c r="AK324" i="11" s="1"/>
  <c r="BF326" i="11"/>
  <c r="BF327" i="11"/>
  <c r="BF328" i="11"/>
  <c r="BD325" i="11"/>
  <c r="AJ325" i="11" s="1"/>
  <c r="BC326" i="11"/>
  <c r="BC327" i="11"/>
  <c r="BC328" i="11"/>
  <c r="BE327" i="11"/>
  <c r="BD324" i="11"/>
  <c r="AJ324" i="11" s="1"/>
  <c r="BE326" i="11"/>
  <c r="BB326" i="11"/>
  <c r="AH320" i="11"/>
  <c r="BB323" i="11"/>
  <c r="AH323" i="11" s="1"/>
  <c r="BC325" i="11"/>
  <c r="AI325" i="11" s="1"/>
  <c r="BB328" i="11"/>
  <c r="AK320" i="11"/>
  <c r="BF325" i="11"/>
  <c r="BD326" i="11"/>
  <c r="BD327" i="11"/>
  <c r="BB327" i="11"/>
  <c r="BC324" i="11"/>
  <c r="AI324" i="11" s="1"/>
  <c r="BB325" i="11"/>
  <c r="AH325" i="11" s="1"/>
  <c r="BD328" i="11"/>
  <c r="BE325" i="11"/>
  <c r="AK325" i="11" s="1"/>
  <c r="AI320" i="11"/>
  <c r="BB324" i="11"/>
  <c r="AH324" i="11" s="1"/>
  <c r="BF323" i="11"/>
  <c r="BC323" i="11"/>
  <c r="AI323" i="11" s="1"/>
  <c r="AJ320" i="11"/>
  <c r="BE328" i="11"/>
  <c r="AY322" i="11"/>
  <c r="AY326" i="11"/>
  <c r="BG312" i="11"/>
  <c r="AJ308" i="11"/>
  <c r="AJ307" i="11" s="1"/>
  <c r="AK308" i="11"/>
  <c r="AK307" i="11" s="1"/>
  <c r="BG314" i="11"/>
  <c r="AH308" i="11"/>
  <c r="AH307" i="11" s="1"/>
  <c r="BF309" i="11"/>
  <c r="BG309" i="11" s="1"/>
  <c r="AY310" i="11"/>
  <c r="BG313" i="11"/>
  <c r="AH294" i="11"/>
  <c r="AH293" i="11" s="1"/>
  <c r="BF295" i="11"/>
  <c r="BG295" i="11" s="1"/>
  <c r="AL294" i="11"/>
  <c r="AL293" i="11" s="1"/>
  <c r="X10" i="11"/>
  <c r="X11" i="11"/>
  <c r="Y9" i="11"/>
  <c r="J221" i="11"/>
  <c r="K219" i="11"/>
  <c r="J220" i="11"/>
  <c r="F277" i="11"/>
  <c r="F276" i="11"/>
  <c r="G275" i="11"/>
  <c r="M191" i="11"/>
  <c r="L193" i="11"/>
  <c r="L192" i="11"/>
  <c r="C344" i="11"/>
  <c r="AZ351" i="11" s="1"/>
  <c r="C331" i="11"/>
  <c r="T80" i="11"/>
  <c r="T81" i="11"/>
  <c r="U79" i="11"/>
  <c r="R108" i="11"/>
  <c r="S107" i="11"/>
  <c r="R109" i="11"/>
  <c r="C318" i="11"/>
  <c r="C319" i="11"/>
  <c r="D317" i="11"/>
  <c r="E303" i="11"/>
  <c r="D304" i="11"/>
  <c r="D305" i="11"/>
  <c r="I234" i="11"/>
  <c r="J233" i="11"/>
  <c r="I235" i="11"/>
  <c r="Q135" i="11"/>
  <c r="P137" i="11"/>
  <c r="P136" i="11"/>
  <c r="P149" i="11"/>
  <c r="O151" i="11"/>
  <c r="O150" i="11"/>
  <c r="Y25" i="11"/>
  <c r="Y24" i="11"/>
  <c r="Z23" i="11"/>
  <c r="R121" i="11"/>
  <c r="Q122" i="11"/>
  <c r="Q123" i="11"/>
  <c r="U67" i="11"/>
  <c r="U66" i="11"/>
  <c r="V65" i="11"/>
  <c r="N165" i="11"/>
  <c r="N164" i="11"/>
  <c r="O163" i="11"/>
  <c r="M178" i="11"/>
  <c r="M179" i="11"/>
  <c r="N177" i="11"/>
  <c r="K207" i="11"/>
  <c r="K206" i="11"/>
  <c r="L205" i="11"/>
  <c r="X37" i="11"/>
  <c r="W39" i="11"/>
  <c r="W38" i="11"/>
  <c r="H261" i="11"/>
  <c r="G263" i="11"/>
  <c r="G262" i="11"/>
  <c r="S94" i="11"/>
  <c r="T93" i="11"/>
  <c r="S95" i="11"/>
  <c r="E291" i="11"/>
  <c r="F289" i="11"/>
  <c r="E290" i="11"/>
  <c r="H249" i="11"/>
  <c r="I247" i="11"/>
  <c r="H248" i="11"/>
  <c r="V52" i="11"/>
  <c r="V53" i="11"/>
  <c r="W51" i="11"/>
  <c r="AY352" i="12" l="1"/>
  <c r="BG355" i="12"/>
  <c r="H291" i="12"/>
  <c r="H290" i="12"/>
  <c r="I289" i="12"/>
  <c r="K249" i="12"/>
  <c r="L247" i="12"/>
  <c r="K248" i="12"/>
  <c r="AB23" i="12"/>
  <c r="AA24" i="12"/>
  <c r="AA25" i="12"/>
  <c r="F331" i="12"/>
  <c r="E333" i="12"/>
  <c r="E332" i="12"/>
  <c r="AK350" i="12"/>
  <c r="AK349" i="12" s="1"/>
  <c r="H303" i="12"/>
  <c r="G305" i="12"/>
  <c r="G304" i="12"/>
  <c r="AY368" i="12"/>
  <c r="AY364" i="12"/>
  <c r="R150" i="12"/>
  <c r="R151" i="12"/>
  <c r="S149" i="12"/>
  <c r="AP368" i="12"/>
  <c r="AQ368" i="12" s="1"/>
  <c r="AV382" i="12"/>
  <c r="C360" i="12"/>
  <c r="D359" i="12"/>
  <c r="C361" i="12"/>
  <c r="F318" i="12"/>
  <c r="F319" i="12"/>
  <c r="G317" i="12"/>
  <c r="N207" i="12"/>
  <c r="O205" i="12"/>
  <c r="N206" i="12"/>
  <c r="AL348" i="12"/>
  <c r="D346" i="12"/>
  <c r="E345" i="12"/>
  <c r="D347" i="12"/>
  <c r="AV395" i="12"/>
  <c r="AP381" i="12"/>
  <c r="AB10" i="12"/>
  <c r="AC9" i="12"/>
  <c r="AB11" i="12"/>
  <c r="BE366" i="12"/>
  <c r="AK366" i="12" s="1"/>
  <c r="BD365" i="12"/>
  <c r="AJ365" i="12" s="1"/>
  <c r="BD367" i="12"/>
  <c r="AJ367" i="12" s="1"/>
  <c r="BF369" i="12"/>
  <c r="BC366" i="12"/>
  <c r="BE369" i="12"/>
  <c r="BB366" i="12"/>
  <c r="BD369" i="12"/>
  <c r="AK362" i="12"/>
  <c r="BC370" i="12"/>
  <c r="BB367" i="12"/>
  <c r="BB370" i="12"/>
  <c r="BC369" i="12"/>
  <c r="BF366" i="12"/>
  <c r="BB369" i="12"/>
  <c r="BD366" i="12"/>
  <c r="AJ366" i="12" s="1"/>
  <c r="BF365" i="12"/>
  <c r="BB368" i="12"/>
  <c r="BE367" i="12"/>
  <c r="BC367" i="12"/>
  <c r="AI367" i="12" s="1"/>
  <c r="BF368" i="12"/>
  <c r="BE368" i="12"/>
  <c r="BF367" i="12"/>
  <c r="AH362" i="12"/>
  <c r="BD368" i="12"/>
  <c r="BC365" i="12"/>
  <c r="AI365" i="12" s="1"/>
  <c r="AI362" i="12"/>
  <c r="BC368" i="12"/>
  <c r="BB365" i="12"/>
  <c r="AH365" i="12" s="1"/>
  <c r="BF370" i="12"/>
  <c r="BE370" i="12"/>
  <c r="BD370" i="12"/>
  <c r="AJ362" i="12"/>
  <c r="BE365" i="12"/>
  <c r="AK365" i="12" s="1"/>
  <c r="AH367" i="12"/>
  <c r="AI366" i="12"/>
  <c r="AK367" i="12"/>
  <c r="AL336" i="12"/>
  <c r="AL335" i="12" s="1"/>
  <c r="AI350" i="12"/>
  <c r="AI349" i="12" s="1"/>
  <c r="BG352" i="12"/>
  <c r="BG354" i="12"/>
  <c r="U108" i="12"/>
  <c r="V107" i="12"/>
  <c r="U109" i="12"/>
  <c r="AP365" i="12"/>
  <c r="AV379" i="12"/>
  <c r="AV383" i="12"/>
  <c r="AP369" i="12"/>
  <c r="AQ369" i="12" s="1"/>
  <c r="AH351" i="12"/>
  <c r="AP384" i="12"/>
  <c r="AQ384" i="12" s="1"/>
  <c r="AV398" i="12"/>
  <c r="S137" i="12"/>
  <c r="T135" i="12"/>
  <c r="S136" i="12"/>
  <c r="R163" i="12"/>
  <c r="Q165" i="12"/>
  <c r="Q164" i="12"/>
  <c r="P191" i="12"/>
  <c r="O193" i="12"/>
  <c r="O192" i="12"/>
  <c r="Z51" i="12"/>
  <c r="Y53" i="12"/>
  <c r="Y52" i="12"/>
  <c r="BG353" i="12"/>
  <c r="K261" i="12"/>
  <c r="J263" i="12"/>
  <c r="J262" i="12"/>
  <c r="AV380" i="12"/>
  <c r="AP366" i="12"/>
  <c r="V94" i="12"/>
  <c r="W93" i="12"/>
  <c r="V95" i="12"/>
  <c r="L234" i="12"/>
  <c r="L235" i="12"/>
  <c r="M233" i="12"/>
  <c r="X67" i="12"/>
  <c r="X66" i="12"/>
  <c r="Y65" i="12"/>
  <c r="U121" i="12"/>
  <c r="T123" i="12"/>
  <c r="T122" i="12"/>
  <c r="Q177" i="12"/>
  <c r="P179" i="12"/>
  <c r="P178" i="12"/>
  <c r="AL351" i="12"/>
  <c r="AL353" i="12"/>
  <c r="AL352" i="12"/>
  <c r="BG356" i="12"/>
  <c r="W81" i="12"/>
  <c r="W80" i="12"/>
  <c r="X79" i="12"/>
  <c r="J275" i="12"/>
  <c r="I276" i="12"/>
  <c r="I277" i="12"/>
  <c r="AH336" i="12"/>
  <c r="AH335" i="12" s="1"/>
  <c r="AA37" i="12"/>
  <c r="Z39" i="12"/>
  <c r="Z38" i="12"/>
  <c r="AY376" i="12"/>
  <c r="C386" i="12"/>
  <c r="AZ379" i="12"/>
  <c r="C373" i="12"/>
  <c r="AY374" i="12"/>
  <c r="AW379" i="12"/>
  <c r="M221" i="12"/>
  <c r="N219" i="12"/>
  <c r="M220" i="12"/>
  <c r="AJ350" i="12"/>
  <c r="AJ349" i="12" s="1"/>
  <c r="AL325" i="11"/>
  <c r="AL323" i="11"/>
  <c r="AL324" i="11"/>
  <c r="AP379" i="11"/>
  <c r="AV393" i="11"/>
  <c r="AP354" i="11"/>
  <c r="AQ354" i="11" s="1"/>
  <c r="AV368" i="11"/>
  <c r="AP356" i="11"/>
  <c r="AQ356" i="11" s="1"/>
  <c r="AV370" i="11"/>
  <c r="AP355" i="11"/>
  <c r="AQ355" i="11" s="1"/>
  <c r="AV369" i="11"/>
  <c r="BG327" i="11"/>
  <c r="AP338" i="11"/>
  <c r="AV352" i="11"/>
  <c r="AP339" i="11"/>
  <c r="AV353" i="11"/>
  <c r="AY346" i="11"/>
  <c r="AW351" i="11"/>
  <c r="AY348" i="11"/>
  <c r="BE338" i="11"/>
  <c r="AK338" i="11" s="1"/>
  <c r="BD338" i="11"/>
  <c r="AJ338" i="11" s="1"/>
  <c r="BB337" i="11"/>
  <c r="AH337" i="11" s="1"/>
  <c r="BD340" i="11"/>
  <c r="AK334" i="11"/>
  <c r="BB342" i="11"/>
  <c r="BB339" i="11"/>
  <c r="AH339" i="11" s="1"/>
  <c r="BD341" i="11"/>
  <c r="BC338" i="11"/>
  <c r="AI338" i="11" s="1"/>
  <c r="BE339" i="11"/>
  <c r="AK339" i="11" s="1"/>
  <c r="AJ334" i="11"/>
  <c r="BB341" i="11"/>
  <c r="BB338" i="11"/>
  <c r="AH338" i="11" s="1"/>
  <c r="BF342" i="11"/>
  <c r="BD342" i="11"/>
  <c r="BF341" i="11"/>
  <c r="BC341" i="11"/>
  <c r="AI334" i="11"/>
  <c r="BF340" i="11"/>
  <c r="BC340" i="11"/>
  <c r="AH334" i="11"/>
  <c r="BC337" i="11"/>
  <c r="AI337" i="11" s="1"/>
  <c r="BD339" i="11"/>
  <c r="AJ339" i="11" s="1"/>
  <c r="BE342" i="11"/>
  <c r="BD337" i="11"/>
  <c r="AJ337" i="11" s="1"/>
  <c r="BE337" i="11"/>
  <c r="AK337" i="11" s="1"/>
  <c r="BE340" i="11"/>
  <c r="BE341" i="11"/>
  <c r="BC342" i="11"/>
  <c r="BC339" i="11"/>
  <c r="AI339" i="11" s="1"/>
  <c r="BB340" i="11"/>
  <c r="BG324" i="11"/>
  <c r="AY340" i="11"/>
  <c r="AY336" i="11"/>
  <c r="AH322" i="11"/>
  <c r="AH321" i="11" s="1"/>
  <c r="AI322" i="11"/>
  <c r="AI321" i="11" s="1"/>
  <c r="AK322" i="11"/>
  <c r="AK321" i="11" s="1"/>
  <c r="AL320" i="11"/>
  <c r="AY324" i="11"/>
  <c r="BG326" i="11"/>
  <c r="BG328" i="11"/>
  <c r="BG323" i="11"/>
  <c r="BG325" i="11"/>
  <c r="AJ322" i="11"/>
  <c r="AJ321" i="11" s="1"/>
  <c r="AL308" i="11"/>
  <c r="AL307" i="11" s="1"/>
  <c r="Y11" i="11"/>
  <c r="Y10" i="11"/>
  <c r="Z9" i="11"/>
  <c r="M205" i="11"/>
  <c r="L207" i="11"/>
  <c r="L206" i="11"/>
  <c r="R123" i="11"/>
  <c r="S121" i="11"/>
  <c r="R122" i="11"/>
  <c r="O177" i="11"/>
  <c r="N179" i="11"/>
  <c r="N178" i="11"/>
  <c r="Z25" i="11"/>
  <c r="Z24" i="11"/>
  <c r="AA23" i="11"/>
  <c r="J234" i="11"/>
  <c r="K233" i="11"/>
  <c r="J235" i="11"/>
  <c r="W53" i="11"/>
  <c r="X51" i="11"/>
  <c r="W52" i="11"/>
  <c r="G277" i="11"/>
  <c r="G276" i="11"/>
  <c r="H275" i="11"/>
  <c r="M192" i="11"/>
  <c r="N191" i="11"/>
  <c r="M193" i="11"/>
  <c r="C345" i="11"/>
  <c r="C358" i="11"/>
  <c r="AZ365" i="11" s="1"/>
  <c r="P163" i="11"/>
  <c r="O165" i="11"/>
  <c r="O164" i="11"/>
  <c r="C333" i="11"/>
  <c r="C332" i="11"/>
  <c r="D331" i="11"/>
  <c r="P151" i="11"/>
  <c r="P150" i="11"/>
  <c r="Q149" i="11"/>
  <c r="E305" i="11"/>
  <c r="E304" i="11"/>
  <c r="F303" i="11"/>
  <c r="T107" i="11"/>
  <c r="S108" i="11"/>
  <c r="S109" i="11"/>
  <c r="L219" i="11"/>
  <c r="K220" i="11"/>
  <c r="K221" i="11"/>
  <c r="I261" i="11"/>
  <c r="H263" i="11"/>
  <c r="H262" i="11"/>
  <c r="V66" i="11"/>
  <c r="W65" i="11"/>
  <c r="V67" i="11"/>
  <c r="D318" i="11"/>
  <c r="E317" i="11"/>
  <c r="D319" i="11"/>
  <c r="T94" i="11"/>
  <c r="T95" i="11"/>
  <c r="U93" i="11"/>
  <c r="J247" i="11"/>
  <c r="I248" i="11"/>
  <c r="I249" i="11"/>
  <c r="G289" i="11"/>
  <c r="F291" i="11"/>
  <c r="F290" i="11"/>
  <c r="V79" i="11"/>
  <c r="U80" i="11"/>
  <c r="U81" i="11"/>
  <c r="X38" i="11"/>
  <c r="X39" i="11"/>
  <c r="Y37" i="11"/>
  <c r="Q136" i="11"/>
  <c r="Q137" i="11"/>
  <c r="R135" i="11"/>
  <c r="BG370" i="12" l="1"/>
  <c r="BG369" i="12"/>
  <c r="AJ364" i="12"/>
  <c r="AJ363" i="12" s="1"/>
  <c r="L261" i="12"/>
  <c r="K263" i="12"/>
  <c r="K262" i="12"/>
  <c r="AL365" i="12"/>
  <c r="AL366" i="12"/>
  <c r="AL367" i="12"/>
  <c r="F332" i="12"/>
  <c r="F333" i="12"/>
  <c r="G331" i="12"/>
  <c r="M235" i="12"/>
  <c r="N233" i="12"/>
  <c r="M234" i="12"/>
  <c r="R164" i="12"/>
  <c r="S163" i="12"/>
  <c r="R165" i="12"/>
  <c r="AL350" i="12"/>
  <c r="AL349" i="12" s="1"/>
  <c r="AH350" i="12"/>
  <c r="AH349" i="12" s="1"/>
  <c r="BF351" i="12"/>
  <c r="BG351" i="12" s="1"/>
  <c r="AL362" i="12"/>
  <c r="BE379" i="12"/>
  <c r="AK379" i="12" s="1"/>
  <c r="BF383" i="12"/>
  <c r="BB382" i="12"/>
  <c r="AJ376" i="12"/>
  <c r="BE381" i="12"/>
  <c r="AK381" i="12" s="1"/>
  <c r="BB383" i="12"/>
  <c r="BC381" i="12"/>
  <c r="AI381" i="12" s="1"/>
  <c r="BC379" i="12"/>
  <c r="AI379" i="12" s="1"/>
  <c r="BB381" i="12"/>
  <c r="AH381" i="12" s="1"/>
  <c r="BB379" i="12"/>
  <c r="BF382" i="12"/>
  <c r="BE382" i="12"/>
  <c r="BD382" i="12"/>
  <c r="BC382" i="12"/>
  <c r="BB380" i="12"/>
  <c r="AH380" i="12" s="1"/>
  <c r="BC384" i="12"/>
  <c r="AI376" i="12"/>
  <c r="BB384" i="12"/>
  <c r="AH376" i="12"/>
  <c r="BE383" i="12"/>
  <c r="BD381" i="12"/>
  <c r="BE380" i="12"/>
  <c r="BF384" i="12"/>
  <c r="BC380" i="12"/>
  <c r="AI380" i="12" s="1"/>
  <c r="BE384" i="12"/>
  <c r="BD384" i="12"/>
  <c r="BD383" i="12"/>
  <c r="AK376" i="12"/>
  <c r="BC383" i="12"/>
  <c r="BD380" i="12"/>
  <c r="AJ380" i="12" s="1"/>
  <c r="BD379" i="12"/>
  <c r="AJ379" i="12"/>
  <c r="AH379" i="12"/>
  <c r="BF379" i="12" s="1"/>
  <c r="AJ381" i="12"/>
  <c r="AK380" i="12"/>
  <c r="AI364" i="12"/>
  <c r="AI363" i="12" s="1"/>
  <c r="P205" i="12"/>
  <c r="O207" i="12"/>
  <c r="O206" i="12"/>
  <c r="C375" i="12"/>
  <c r="C374" i="12"/>
  <c r="D373" i="12"/>
  <c r="AP383" i="12"/>
  <c r="AQ383" i="12" s="1"/>
  <c r="AV397" i="12"/>
  <c r="BG367" i="12"/>
  <c r="W94" i="12"/>
  <c r="W95" i="12"/>
  <c r="X93" i="12"/>
  <c r="AP379" i="12"/>
  <c r="AV393" i="12"/>
  <c r="AK364" i="12"/>
  <c r="AK363" i="12" s="1"/>
  <c r="G318" i="12"/>
  <c r="G319" i="12"/>
  <c r="H317" i="12"/>
  <c r="AV396" i="12"/>
  <c r="AP382" i="12"/>
  <c r="AQ382" i="12" s="1"/>
  <c r="L248" i="12"/>
  <c r="L249" i="12"/>
  <c r="M247" i="12"/>
  <c r="K275" i="12"/>
  <c r="J277" i="12"/>
  <c r="J276" i="12"/>
  <c r="AC10" i="12"/>
  <c r="AD9" i="12"/>
  <c r="AC11" i="12"/>
  <c r="AY382" i="12"/>
  <c r="AY378" i="12"/>
  <c r="AL376" i="12" s="1"/>
  <c r="X81" i="12"/>
  <c r="Y79" i="12"/>
  <c r="X80" i="12"/>
  <c r="AA51" i="12"/>
  <c r="Z53" i="12"/>
  <c r="Z52" i="12"/>
  <c r="S150" i="12"/>
  <c r="S151" i="12"/>
  <c r="T149" i="12"/>
  <c r="AP380" i="12"/>
  <c r="AV394" i="12"/>
  <c r="H305" i="12"/>
  <c r="I303" i="12"/>
  <c r="H304" i="12"/>
  <c r="U123" i="12"/>
  <c r="U122" i="12"/>
  <c r="V121" i="12"/>
  <c r="W107" i="12"/>
  <c r="V109" i="12"/>
  <c r="V108" i="12"/>
  <c r="BG368" i="12"/>
  <c r="BG366" i="12"/>
  <c r="AP395" i="12"/>
  <c r="AV409" i="12"/>
  <c r="E359" i="12"/>
  <c r="D361" i="12"/>
  <c r="D360" i="12"/>
  <c r="J289" i="12"/>
  <c r="I290" i="12"/>
  <c r="I291" i="12"/>
  <c r="Y67" i="12"/>
  <c r="Z65" i="12"/>
  <c r="Y66" i="12"/>
  <c r="P193" i="12"/>
  <c r="P192" i="12"/>
  <c r="Q191" i="12"/>
  <c r="AV412" i="12"/>
  <c r="AP398" i="12"/>
  <c r="AQ398" i="12" s="1"/>
  <c r="AC23" i="12"/>
  <c r="AB24" i="12"/>
  <c r="AB25" i="12"/>
  <c r="Q179" i="12"/>
  <c r="R177" i="12"/>
  <c r="Q178" i="12"/>
  <c r="AY388" i="12"/>
  <c r="C387" i="12"/>
  <c r="C400" i="12"/>
  <c r="AZ393" i="12"/>
  <c r="AY390" i="12"/>
  <c r="AW393" i="12"/>
  <c r="U135" i="12"/>
  <c r="T137" i="12"/>
  <c r="T136" i="12"/>
  <c r="AY366" i="12"/>
  <c r="BG365" i="12"/>
  <c r="N221" i="12"/>
  <c r="O219" i="12"/>
  <c r="N220" i="12"/>
  <c r="AB37" i="12"/>
  <c r="AA39" i="12"/>
  <c r="AA38" i="12"/>
  <c r="AH366" i="12"/>
  <c r="AH364" i="12" s="1"/>
  <c r="AH363" i="12" s="1"/>
  <c r="F345" i="12"/>
  <c r="E347" i="12"/>
  <c r="E346" i="12"/>
  <c r="AL338" i="11"/>
  <c r="AL339" i="11"/>
  <c r="AL337" i="11"/>
  <c r="AP393" i="11"/>
  <c r="AV407" i="11"/>
  <c r="AP369" i="11"/>
  <c r="AQ369" i="11" s="1"/>
  <c r="AV383" i="11"/>
  <c r="AP370" i="11"/>
  <c r="AQ370" i="11" s="1"/>
  <c r="AV384" i="11"/>
  <c r="AP368" i="11"/>
  <c r="AQ368" i="11" s="1"/>
  <c r="AV382" i="11"/>
  <c r="AP353" i="11"/>
  <c r="AV367" i="11"/>
  <c r="AW365" i="11"/>
  <c r="AY362" i="11"/>
  <c r="AY360" i="11"/>
  <c r="AP352" i="11"/>
  <c r="AV366" i="11"/>
  <c r="BG341" i="11"/>
  <c r="AL334" i="11"/>
  <c r="AY350" i="11"/>
  <c r="AY354" i="11"/>
  <c r="BE352" i="11"/>
  <c r="AK352" i="11" s="1"/>
  <c r="BE356" i="11"/>
  <c r="BE351" i="11"/>
  <c r="AK351" i="11" s="1"/>
  <c r="BD351" i="11"/>
  <c r="AJ351" i="11" s="1"/>
  <c r="BC351" i="11"/>
  <c r="AI351" i="11" s="1"/>
  <c r="AI348" i="11"/>
  <c r="BD353" i="11"/>
  <c r="AJ353" i="11" s="1"/>
  <c r="BC355" i="11"/>
  <c r="AH348" i="11"/>
  <c r="BC356" i="11"/>
  <c r="BE354" i="11"/>
  <c r="BD352" i="11"/>
  <c r="AJ352" i="11" s="1"/>
  <c r="BC353" i="11"/>
  <c r="AI353" i="11" s="1"/>
  <c r="BE355" i="11"/>
  <c r="BB351" i="11"/>
  <c r="AH351" i="11" s="1"/>
  <c r="BB354" i="11"/>
  <c r="BB355" i="11"/>
  <c r="BB356" i="11"/>
  <c r="BD354" i="11"/>
  <c r="AK348" i="11"/>
  <c r="BD356" i="11"/>
  <c r="BC352" i="11"/>
  <c r="AI352" i="11" s="1"/>
  <c r="BB353" i="11"/>
  <c r="BD355" i="11"/>
  <c r="BE353" i="11"/>
  <c r="AK353" i="11" s="1"/>
  <c r="BB352" i="11"/>
  <c r="BF355" i="11"/>
  <c r="AJ348" i="11"/>
  <c r="BF354" i="11"/>
  <c r="BC354" i="11"/>
  <c r="BF356" i="11"/>
  <c r="AY338" i="11"/>
  <c r="BF339" i="11"/>
  <c r="BG339" i="11" s="1"/>
  <c r="AI336" i="11"/>
  <c r="AI335" i="11" s="1"/>
  <c r="BG340" i="11"/>
  <c r="AH336" i="11"/>
  <c r="AH335" i="11" s="1"/>
  <c r="BF338" i="11"/>
  <c r="BG338" i="11" s="1"/>
  <c r="BF337" i="11"/>
  <c r="BG337" i="11" s="1"/>
  <c r="BG342" i="11"/>
  <c r="AK336" i="11"/>
  <c r="AK335" i="11" s="1"/>
  <c r="AJ336" i="11"/>
  <c r="AJ335" i="11" s="1"/>
  <c r="AL322" i="11"/>
  <c r="AL321" i="11" s="1"/>
  <c r="AA9" i="11"/>
  <c r="Z11" i="11"/>
  <c r="Z10" i="11"/>
  <c r="E331" i="11"/>
  <c r="D333" i="11"/>
  <c r="D332" i="11"/>
  <c r="N193" i="11"/>
  <c r="O191" i="11"/>
  <c r="N192" i="11"/>
  <c r="O178" i="11"/>
  <c r="O179" i="11"/>
  <c r="P177" i="11"/>
  <c r="L221" i="11"/>
  <c r="M219" i="11"/>
  <c r="L220" i="11"/>
  <c r="X52" i="11"/>
  <c r="X53" i="11"/>
  <c r="Y51" i="11"/>
  <c r="S122" i="11"/>
  <c r="T121" i="11"/>
  <c r="S123" i="11"/>
  <c r="E319" i="11"/>
  <c r="F317" i="11"/>
  <c r="E318" i="11"/>
  <c r="R137" i="11"/>
  <c r="R136" i="11"/>
  <c r="S135" i="11"/>
  <c r="G291" i="11"/>
  <c r="H289" i="11"/>
  <c r="G290" i="11"/>
  <c r="U107" i="11"/>
  <c r="T109" i="11"/>
  <c r="T108" i="11"/>
  <c r="F304" i="11"/>
  <c r="F305" i="11"/>
  <c r="G303" i="11"/>
  <c r="K235" i="11"/>
  <c r="K234" i="11"/>
  <c r="L233" i="11"/>
  <c r="W67" i="11"/>
  <c r="X65" i="11"/>
  <c r="W66" i="11"/>
  <c r="P164" i="11"/>
  <c r="P165" i="11"/>
  <c r="Q163" i="11"/>
  <c r="W79" i="11"/>
  <c r="V81" i="11"/>
  <c r="V80" i="11"/>
  <c r="AA24" i="11"/>
  <c r="AB23" i="11"/>
  <c r="AA25" i="11"/>
  <c r="M207" i="11"/>
  <c r="M206" i="11"/>
  <c r="N205" i="11"/>
  <c r="Y39" i="11"/>
  <c r="Z37" i="11"/>
  <c r="Y38" i="11"/>
  <c r="Q150" i="11"/>
  <c r="R149" i="11"/>
  <c r="Q151" i="11"/>
  <c r="J248" i="11"/>
  <c r="J249" i="11"/>
  <c r="K247" i="11"/>
  <c r="C372" i="11"/>
  <c r="AZ379" i="11" s="1"/>
  <c r="C359" i="11"/>
  <c r="U95" i="11"/>
  <c r="U94" i="11"/>
  <c r="V93" i="11"/>
  <c r="I262" i="11"/>
  <c r="J261" i="11"/>
  <c r="I263" i="11"/>
  <c r="D345" i="11"/>
  <c r="C347" i="11"/>
  <c r="C346" i="11"/>
  <c r="I275" i="11"/>
  <c r="H277" i="11"/>
  <c r="H276" i="11"/>
  <c r="BG382" i="12" l="1"/>
  <c r="BF381" i="12"/>
  <c r="BG384" i="12"/>
  <c r="AI378" i="12"/>
  <c r="AI377" i="12" s="1"/>
  <c r="BF380" i="12"/>
  <c r="BG380" i="12" s="1"/>
  <c r="I317" i="12"/>
  <c r="H319" i="12"/>
  <c r="H318" i="12"/>
  <c r="Y80" i="12"/>
  <c r="Y81" i="12"/>
  <c r="Z79" i="12"/>
  <c r="AY380" i="12"/>
  <c r="AC25" i="12"/>
  <c r="AD23" i="12"/>
  <c r="AC24" i="12"/>
  <c r="K289" i="12"/>
  <c r="J291" i="12"/>
  <c r="J290" i="12"/>
  <c r="X94" i="12"/>
  <c r="X95" i="12"/>
  <c r="Y93" i="12"/>
  <c r="AK378" i="12"/>
  <c r="AK377" i="12" s="1"/>
  <c r="T163" i="12"/>
  <c r="S165" i="12"/>
  <c r="S164" i="12"/>
  <c r="AC37" i="12"/>
  <c r="AB39" i="12"/>
  <c r="AB38" i="12"/>
  <c r="AY396" i="12"/>
  <c r="AY392" i="12"/>
  <c r="AY394" i="12" s="1"/>
  <c r="M261" i="12"/>
  <c r="L262" i="12"/>
  <c r="L263" i="12"/>
  <c r="G345" i="12"/>
  <c r="F346" i="12"/>
  <c r="F347" i="12"/>
  <c r="AV408" i="12"/>
  <c r="AP394" i="12"/>
  <c r="L275" i="12"/>
  <c r="K277" i="12"/>
  <c r="K276" i="12"/>
  <c r="D374" i="12"/>
  <c r="E373" i="12"/>
  <c r="D375" i="12"/>
  <c r="BG383" i="12"/>
  <c r="X107" i="12"/>
  <c r="W108" i="12"/>
  <c r="W109" i="12"/>
  <c r="M248" i="12"/>
  <c r="N247" i="12"/>
  <c r="M249" i="12"/>
  <c r="AL364" i="12"/>
  <c r="AL363" i="12" s="1"/>
  <c r="V135" i="12"/>
  <c r="U136" i="12"/>
  <c r="U137" i="12"/>
  <c r="AJ378" i="12"/>
  <c r="AJ377" i="12" s="1"/>
  <c r="V123" i="12"/>
  <c r="V122" i="12"/>
  <c r="W121" i="12"/>
  <c r="AE9" i="12"/>
  <c r="AD11" i="12"/>
  <c r="AD10" i="12"/>
  <c r="O221" i="12"/>
  <c r="P219" i="12"/>
  <c r="O220" i="12"/>
  <c r="AZ407" i="12"/>
  <c r="C401" i="12"/>
  <c r="AY404" i="12"/>
  <c r="AW407" i="12"/>
  <c r="AY402" i="12"/>
  <c r="C414" i="12"/>
  <c r="AP412" i="12"/>
  <c r="AQ412" i="12" s="1"/>
  <c r="AV426" i="12"/>
  <c r="E361" i="12"/>
  <c r="F359" i="12"/>
  <c r="E360" i="12"/>
  <c r="N235" i="12"/>
  <c r="N234" i="12"/>
  <c r="O233" i="12"/>
  <c r="D387" i="12"/>
  <c r="C389" i="12"/>
  <c r="C388" i="12"/>
  <c r="R191" i="12"/>
  <c r="Q193" i="12"/>
  <c r="Q192" i="12"/>
  <c r="AP409" i="12"/>
  <c r="AV423" i="12"/>
  <c r="AA53" i="12"/>
  <c r="AB51" i="12"/>
  <c r="AA52" i="12"/>
  <c r="AV411" i="12"/>
  <c r="AP397" i="12"/>
  <c r="AQ397" i="12" s="1"/>
  <c r="BG381" i="12"/>
  <c r="S177" i="12"/>
  <c r="R179" i="12"/>
  <c r="R178" i="12"/>
  <c r="Z67" i="12"/>
  <c r="Z66" i="12"/>
  <c r="AA65" i="12"/>
  <c r="AH378" i="12"/>
  <c r="AH377" i="12" s="1"/>
  <c r="AL381" i="12"/>
  <c r="AL379" i="12"/>
  <c r="AL380" i="12"/>
  <c r="AV407" i="12"/>
  <c r="AP393" i="12"/>
  <c r="U149" i="12"/>
  <c r="T151" i="12"/>
  <c r="T150" i="12"/>
  <c r="AV410" i="12"/>
  <c r="AP396" i="12"/>
  <c r="AQ396" i="12" s="1"/>
  <c r="BB398" i="12"/>
  <c r="BF393" i="12"/>
  <c r="BC397" i="12"/>
  <c r="BE394" i="12"/>
  <c r="AK394" i="12" s="1"/>
  <c r="BB393" i="12"/>
  <c r="BF397" i="12"/>
  <c r="BB394" i="12"/>
  <c r="AH394" i="12" s="1"/>
  <c r="BF398" i="12"/>
  <c r="BE396" i="12"/>
  <c r="BD394" i="12"/>
  <c r="AJ394" i="12" s="1"/>
  <c r="AI390" i="12"/>
  <c r="BE398" i="12"/>
  <c r="BD396" i="12"/>
  <c r="BC394" i="12"/>
  <c r="AI394" i="12" s="1"/>
  <c r="AH390" i="12"/>
  <c r="BD398" i="12"/>
  <c r="BC396" i="12"/>
  <c r="BB395" i="12"/>
  <c r="AH395" i="12" s="1"/>
  <c r="BD393" i="12"/>
  <c r="AJ393" i="12" s="1"/>
  <c r="AH393" i="12"/>
  <c r="BC393" i="12"/>
  <c r="AI393" i="12" s="1"/>
  <c r="BC398" i="12"/>
  <c r="AJ390" i="12"/>
  <c r="BB397" i="12"/>
  <c r="BE393" i="12"/>
  <c r="BF395" i="12"/>
  <c r="BB396" i="12"/>
  <c r="AK390" i="12"/>
  <c r="BF396" i="12"/>
  <c r="BE395" i="12"/>
  <c r="AK395" i="12" s="1"/>
  <c r="BD395" i="12"/>
  <c r="AJ395" i="12" s="1"/>
  <c r="BC395" i="12"/>
  <c r="AI395" i="12" s="1"/>
  <c r="BF394" i="12"/>
  <c r="BE397" i="12"/>
  <c r="BD397" i="12"/>
  <c r="AK393" i="12"/>
  <c r="I305" i="12"/>
  <c r="I304" i="12"/>
  <c r="J303" i="12"/>
  <c r="Q205" i="12"/>
  <c r="P206" i="12"/>
  <c r="P207" i="12"/>
  <c r="BG379" i="12"/>
  <c r="G333" i="12"/>
  <c r="G332" i="12"/>
  <c r="H331" i="12"/>
  <c r="AH352" i="11"/>
  <c r="BF352" i="11" s="1"/>
  <c r="BG352" i="11" s="1"/>
  <c r="AH353" i="11"/>
  <c r="BF353" i="11" s="1"/>
  <c r="BG353" i="11" s="1"/>
  <c r="AL353" i="11"/>
  <c r="AL351" i="11"/>
  <c r="AL352" i="11"/>
  <c r="AP407" i="11"/>
  <c r="AV421" i="11"/>
  <c r="AP384" i="11"/>
  <c r="AQ384" i="11" s="1"/>
  <c r="AV398" i="11"/>
  <c r="AP383" i="11"/>
  <c r="AQ383" i="11" s="1"/>
  <c r="AV397" i="11"/>
  <c r="AP382" i="11"/>
  <c r="AQ382" i="11" s="1"/>
  <c r="AV396" i="11"/>
  <c r="AP367" i="11"/>
  <c r="AV381" i="11"/>
  <c r="AY376" i="11"/>
  <c r="AY374" i="11"/>
  <c r="AW379" i="11"/>
  <c r="AP366" i="11"/>
  <c r="AV380" i="11"/>
  <c r="BD369" i="11"/>
  <c r="BE369" i="11"/>
  <c r="BC368" i="11"/>
  <c r="BE367" i="11"/>
  <c r="AK367" i="11" s="1"/>
  <c r="BB368" i="11"/>
  <c r="BC367" i="11"/>
  <c r="AI367" i="11" s="1"/>
  <c r="BB367" i="11"/>
  <c r="AH367" i="11" s="1"/>
  <c r="AK362" i="11"/>
  <c r="BB366" i="11"/>
  <c r="AH366" i="11" s="1"/>
  <c r="BE368" i="11"/>
  <c r="BF369" i="11"/>
  <c r="BD368" i="11"/>
  <c r="BD367" i="11"/>
  <c r="AJ367" i="11" s="1"/>
  <c r="BE366" i="11"/>
  <c r="BF368" i="11"/>
  <c r="BD370" i="11"/>
  <c r="BC366" i="11"/>
  <c r="AI366" i="11" s="1"/>
  <c r="AI362" i="11"/>
  <c r="BF367" i="11"/>
  <c r="BE365" i="11"/>
  <c r="AK365" i="11" s="1"/>
  <c r="BB370" i="11"/>
  <c r="BC369" i="11"/>
  <c r="BB365" i="11"/>
  <c r="AH365" i="11" s="1"/>
  <c r="BF370" i="11"/>
  <c r="BC370" i="11"/>
  <c r="AH362" i="11"/>
  <c r="BD366" i="11"/>
  <c r="AJ366" i="11" s="1"/>
  <c r="BD365" i="11"/>
  <c r="AJ365" i="11" s="1"/>
  <c r="BB369" i="11"/>
  <c r="BF366" i="11"/>
  <c r="BE370" i="11"/>
  <c r="AJ362" i="11"/>
  <c r="BC365" i="11"/>
  <c r="AI365" i="11" s="1"/>
  <c r="BF365" i="11"/>
  <c r="AY368" i="11"/>
  <c r="AY364" i="11"/>
  <c r="AY352" i="11"/>
  <c r="AK350" i="11"/>
  <c r="AK349" i="11" s="1"/>
  <c r="AI350" i="11"/>
  <c r="AI349" i="11" s="1"/>
  <c r="BG356" i="11"/>
  <c r="BG355" i="11"/>
  <c r="BG354" i="11"/>
  <c r="AJ350" i="11"/>
  <c r="AJ349" i="11" s="1"/>
  <c r="AL348" i="11"/>
  <c r="AL336" i="11"/>
  <c r="AL335" i="11" s="1"/>
  <c r="AA10" i="11"/>
  <c r="AB9" i="11"/>
  <c r="AA11" i="11"/>
  <c r="C373" i="11"/>
  <c r="C386" i="11"/>
  <c r="AZ393" i="11" s="1"/>
  <c r="M233" i="11"/>
  <c r="L234" i="11"/>
  <c r="L235" i="11"/>
  <c r="Y65" i="11"/>
  <c r="X66" i="11"/>
  <c r="X67" i="11"/>
  <c r="Z51" i="11"/>
  <c r="Y52" i="11"/>
  <c r="Y53" i="11"/>
  <c r="C361" i="11"/>
  <c r="D359" i="11"/>
  <c r="C360" i="11"/>
  <c r="Z39" i="11"/>
  <c r="AA37" i="11"/>
  <c r="Z38" i="11"/>
  <c r="G305" i="11"/>
  <c r="G304" i="11"/>
  <c r="H303" i="11"/>
  <c r="N219" i="11"/>
  <c r="M220" i="11"/>
  <c r="M221" i="11"/>
  <c r="U121" i="11"/>
  <c r="T123" i="11"/>
  <c r="T122" i="11"/>
  <c r="N206" i="11"/>
  <c r="N207" i="11"/>
  <c r="O205" i="11"/>
  <c r="U109" i="11"/>
  <c r="U108" i="11"/>
  <c r="V107" i="11"/>
  <c r="Q164" i="11"/>
  <c r="Q165" i="11"/>
  <c r="R163" i="11"/>
  <c r="E333" i="11"/>
  <c r="F331" i="11"/>
  <c r="E332" i="11"/>
  <c r="F319" i="11"/>
  <c r="F318" i="11"/>
  <c r="G317" i="11"/>
  <c r="Q177" i="11"/>
  <c r="P178" i="11"/>
  <c r="P179" i="11"/>
  <c r="E345" i="11"/>
  <c r="D347" i="11"/>
  <c r="D346" i="11"/>
  <c r="H290" i="11"/>
  <c r="I289" i="11"/>
  <c r="H291" i="11"/>
  <c r="T135" i="11"/>
  <c r="S136" i="11"/>
  <c r="S137" i="11"/>
  <c r="R150" i="11"/>
  <c r="R151" i="11"/>
  <c r="S149" i="11"/>
  <c r="P191" i="11"/>
  <c r="O193" i="11"/>
  <c r="O192" i="11"/>
  <c r="K249" i="11"/>
  <c r="K248" i="11"/>
  <c r="L247" i="11"/>
  <c r="X79" i="11"/>
  <c r="W80" i="11"/>
  <c r="W81" i="11"/>
  <c r="J275" i="11"/>
  <c r="I276" i="11"/>
  <c r="I277" i="11"/>
  <c r="J262" i="11"/>
  <c r="J263" i="11"/>
  <c r="K261" i="11"/>
  <c r="V94" i="11"/>
  <c r="W93" i="11"/>
  <c r="V95" i="11"/>
  <c r="AC23" i="11"/>
  <c r="AB25" i="11"/>
  <c r="AB24" i="11"/>
  <c r="AI392" i="12" l="1"/>
  <c r="AI391" i="12" s="1"/>
  <c r="AH392" i="12"/>
  <c r="AH391" i="12" s="1"/>
  <c r="BG398" i="12"/>
  <c r="AV425" i="12"/>
  <c r="AP411" i="12"/>
  <c r="AQ411" i="12" s="1"/>
  <c r="AY406" i="12"/>
  <c r="AY410" i="12"/>
  <c r="K303" i="12"/>
  <c r="J305" i="12"/>
  <c r="J304" i="12"/>
  <c r="AL394" i="12"/>
  <c r="AL393" i="12"/>
  <c r="AL395" i="12"/>
  <c r="F361" i="12"/>
  <c r="F360" i="12"/>
  <c r="G359" i="12"/>
  <c r="AP410" i="12"/>
  <c r="AQ410" i="12" s="1"/>
  <c r="AV424" i="12"/>
  <c r="AP426" i="12"/>
  <c r="AQ426" i="12" s="1"/>
  <c r="AV440" i="12"/>
  <c r="O235" i="12"/>
  <c r="P233" i="12"/>
  <c r="O234" i="12"/>
  <c r="AE11" i="12"/>
  <c r="AF9" i="12"/>
  <c r="AE10" i="12"/>
  <c r="N249" i="12"/>
  <c r="N248" i="12"/>
  <c r="O247" i="12"/>
  <c r="G347" i="12"/>
  <c r="H345" i="12"/>
  <c r="G346" i="12"/>
  <c r="BG394" i="12"/>
  <c r="U151" i="12"/>
  <c r="V149" i="12"/>
  <c r="U150" i="12"/>
  <c r="S178" i="12"/>
  <c r="S179" i="12"/>
  <c r="T177" i="12"/>
  <c r="S191" i="12"/>
  <c r="R192" i="12"/>
  <c r="R193" i="12"/>
  <c r="AY416" i="12"/>
  <c r="AW421" i="12"/>
  <c r="C415" i="12"/>
  <c r="C428" i="12"/>
  <c r="AY418" i="12"/>
  <c r="AZ421" i="12"/>
  <c r="W123" i="12"/>
  <c r="X121" i="12"/>
  <c r="W122" i="12"/>
  <c r="L277" i="12"/>
  <c r="M275" i="12"/>
  <c r="L276" i="12"/>
  <c r="K291" i="12"/>
  <c r="L289" i="12"/>
  <c r="K290" i="12"/>
  <c r="AV422" i="12"/>
  <c r="AP408" i="12"/>
  <c r="H332" i="12"/>
  <c r="I331" i="12"/>
  <c r="H333" i="12"/>
  <c r="C403" i="12"/>
  <c r="C402" i="12"/>
  <c r="D401" i="12"/>
  <c r="X108" i="12"/>
  <c r="Y107" i="12"/>
  <c r="X109" i="12"/>
  <c r="AB53" i="12"/>
  <c r="AC51" i="12"/>
  <c r="AB52" i="12"/>
  <c r="AB65" i="12"/>
  <c r="AA66" i="12"/>
  <c r="AA67" i="12"/>
  <c r="P220" i="12"/>
  <c r="P221" i="12"/>
  <c r="Q219" i="12"/>
  <c r="V136" i="12"/>
  <c r="W135" i="12"/>
  <c r="V137" i="12"/>
  <c r="F373" i="12"/>
  <c r="E374" i="12"/>
  <c r="E375" i="12"/>
  <c r="AV437" i="12"/>
  <c r="AP423" i="12"/>
  <c r="D389" i="12"/>
  <c r="E387" i="12"/>
  <c r="D388" i="12"/>
  <c r="Q206" i="12"/>
  <c r="Q207" i="12"/>
  <c r="R205" i="12"/>
  <c r="U163" i="12"/>
  <c r="T165" i="12"/>
  <c r="T164" i="12"/>
  <c r="I319" i="12"/>
  <c r="J317" i="12"/>
  <c r="I318" i="12"/>
  <c r="BG395" i="12"/>
  <c r="AL390" i="12"/>
  <c r="BC412" i="12"/>
  <c r="BE412" i="12"/>
  <c r="BD408" i="12"/>
  <c r="AJ408" i="12" s="1"/>
  <c r="BE411" i="12"/>
  <c r="BD411" i="12"/>
  <c r="BB408" i="12"/>
  <c r="AH408" i="12" s="1"/>
  <c r="AL404" i="12"/>
  <c r="BE410" i="12"/>
  <c r="AK404" i="12"/>
  <c r="BD412" i="12"/>
  <c r="BE409" i="12"/>
  <c r="AK409" i="12"/>
  <c r="BC407" i="12"/>
  <c r="AI407" i="12" s="1"/>
  <c r="BB412" i="12"/>
  <c r="BD409" i="12"/>
  <c r="AJ409" i="12"/>
  <c r="BB407" i="12"/>
  <c r="AH407" i="12"/>
  <c r="BF411" i="12"/>
  <c r="BC409" i="12"/>
  <c r="AI409" i="12"/>
  <c r="AJ404" i="12"/>
  <c r="BC408" i="12"/>
  <c r="AI408" i="12" s="1"/>
  <c r="BE407" i="12"/>
  <c r="AK407" i="12" s="1"/>
  <c r="BD407" i="12"/>
  <c r="BF412" i="12"/>
  <c r="AJ407" i="12"/>
  <c r="BE408" i="12"/>
  <c r="AK408" i="12" s="1"/>
  <c r="AI404" i="12"/>
  <c r="AH409" i="12"/>
  <c r="BB411" i="12"/>
  <c r="BC411" i="12"/>
  <c r="BF410" i="12"/>
  <c r="BD410" i="12"/>
  <c r="BB409" i="12"/>
  <c r="AH404" i="12"/>
  <c r="BC410" i="12"/>
  <c r="BB410" i="12"/>
  <c r="AJ392" i="12"/>
  <c r="AJ391" i="12" s="1"/>
  <c r="AK392" i="12"/>
  <c r="AK391" i="12" s="1"/>
  <c r="AL378" i="12"/>
  <c r="AL377" i="12" s="1"/>
  <c r="BG397" i="12"/>
  <c r="Z81" i="12"/>
  <c r="Z80" i="12"/>
  <c r="AA79" i="12"/>
  <c r="AC39" i="12"/>
  <c r="AC38" i="12"/>
  <c r="AD37" i="12"/>
  <c r="BG396" i="12"/>
  <c r="BG393" i="12"/>
  <c r="AV421" i="12"/>
  <c r="AP407" i="12"/>
  <c r="M262" i="12"/>
  <c r="N261" i="12"/>
  <c r="M263" i="12"/>
  <c r="Y95" i="12"/>
  <c r="Y94" i="12"/>
  <c r="Z93" i="12"/>
  <c r="AD24" i="12"/>
  <c r="AE23" i="12"/>
  <c r="AD25" i="12"/>
  <c r="AL365" i="11"/>
  <c r="AY366" i="11"/>
  <c r="AL367" i="11"/>
  <c r="AL366" i="11"/>
  <c r="AP421" i="11"/>
  <c r="AV435" i="11"/>
  <c r="AP396" i="11"/>
  <c r="AQ396" i="11" s="1"/>
  <c r="AV410" i="11"/>
  <c r="AP397" i="11"/>
  <c r="AQ397" i="11" s="1"/>
  <c r="AV411" i="11"/>
  <c r="AP398" i="11"/>
  <c r="AQ398" i="11" s="1"/>
  <c r="AV412" i="11"/>
  <c r="AY390" i="11"/>
  <c r="AY388" i="11"/>
  <c r="AW393" i="11"/>
  <c r="AP381" i="11"/>
  <c r="AV395" i="11"/>
  <c r="AP380" i="11"/>
  <c r="AV394" i="11"/>
  <c r="BD383" i="11"/>
  <c r="BB384" i="11"/>
  <c r="BE382" i="11"/>
  <c r="BB380" i="11"/>
  <c r="AH380" i="11" s="1"/>
  <c r="BD382" i="11"/>
  <c r="AK376" i="11"/>
  <c r="BC382" i="11"/>
  <c r="BE381" i="11"/>
  <c r="AK381" i="11" s="1"/>
  <c r="AJ376" i="11"/>
  <c r="BB382" i="11"/>
  <c r="BD381" i="11"/>
  <c r="AJ381" i="11" s="1"/>
  <c r="AH376" i="11"/>
  <c r="BC381" i="11"/>
  <c r="AI381" i="11" s="1"/>
  <c r="BB381" i="11"/>
  <c r="AH381" i="11" s="1"/>
  <c r="BD379" i="11"/>
  <c r="AJ379" i="11" s="1"/>
  <c r="BF383" i="11"/>
  <c r="BE383" i="11"/>
  <c r="BF382" i="11"/>
  <c r="BC380" i="11"/>
  <c r="AI380" i="11" s="1"/>
  <c r="BB383" i="11"/>
  <c r="BB379" i="11"/>
  <c r="AH379" i="11" s="1"/>
  <c r="BE384" i="11"/>
  <c r="BD380" i="11"/>
  <c r="AJ380" i="11" s="1"/>
  <c r="AI376" i="11"/>
  <c r="BE379" i="11"/>
  <c r="AK379" i="11" s="1"/>
  <c r="BC384" i="11"/>
  <c r="BC383" i="11"/>
  <c r="BF384" i="11"/>
  <c r="BC379" i="11"/>
  <c r="AI379" i="11" s="1"/>
  <c r="BE380" i="11"/>
  <c r="AK380" i="11" s="1"/>
  <c r="BD384" i="11"/>
  <c r="AY382" i="11"/>
  <c r="AY378" i="11"/>
  <c r="AJ364" i="11"/>
  <c r="AJ363" i="11" s="1"/>
  <c r="BG369" i="11"/>
  <c r="BG368" i="11"/>
  <c r="AH364" i="11"/>
  <c r="AH363" i="11" s="1"/>
  <c r="BG365" i="11"/>
  <c r="BG366" i="11"/>
  <c r="AK366" i="11"/>
  <c r="AK364" i="11" s="1"/>
  <c r="AK363" i="11" s="1"/>
  <c r="AI364" i="11"/>
  <c r="AI363" i="11" s="1"/>
  <c r="AL362" i="11"/>
  <c r="BG370" i="11"/>
  <c r="BG367" i="11"/>
  <c r="AL350" i="11"/>
  <c r="AL349" i="11" s="1"/>
  <c r="AH350" i="11"/>
  <c r="AH349" i="11" s="1"/>
  <c r="BF351" i="11"/>
  <c r="BG351" i="11" s="1"/>
  <c r="AB11" i="11"/>
  <c r="AC9" i="11"/>
  <c r="AB10" i="11"/>
  <c r="I290" i="11"/>
  <c r="I291" i="11"/>
  <c r="J289" i="11"/>
  <c r="N220" i="11"/>
  <c r="O219" i="11"/>
  <c r="N221" i="11"/>
  <c r="D361" i="11"/>
  <c r="E359" i="11"/>
  <c r="D360" i="11"/>
  <c r="J277" i="11"/>
  <c r="J276" i="11"/>
  <c r="K275" i="11"/>
  <c r="S150" i="11"/>
  <c r="S151" i="11"/>
  <c r="T149" i="11"/>
  <c r="X93" i="11"/>
  <c r="W95" i="11"/>
  <c r="W94" i="11"/>
  <c r="M234" i="11"/>
  <c r="M235" i="11"/>
  <c r="N233" i="11"/>
  <c r="H317" i="11"/>
  <c r="G318" i="11"/>
  <c r="G319" i="11"/>
  <c r="P193" i="11"/>
  <c r="P192" i="11"/>
  <c r="Q191" i="11"/>
  <c r="X81" i="11"/>
  <c r="X80" i="11"/>
  <c r="Y79" i="11"/>
  <c r="C400" i="11"/>
  <c r="AZ407" i="11" s="1"/>
  <c r="C387" i="11"/>
  <c r="F333" i="11"/>
  <c r="G331" i="11"/>
  <c r="F332" i="11"/>
  <c r="O206" i="11"/>
  <c r="O207" i="11"/>
  <c r="P205" i="11"/>
  <c r="H304" i="11"/>
  <c r="H305" i="11"/>
  <c r="I303" i="11"/>
  <c r="D373" i="11"/>
  <c r="C375" i="11"/>
  <c r="C374" i="11"/>
  <c r="U123" i="11"/>
  <c r="U122" i="11"/>
  <c r="V121" i="11"/>
  <c r="E347" i="11"/>
  <c r="F345" i="11"/>
  <c r="E346" i="11"/>
  <c r="Z53" i="11"/>
  <c r="Z52" i="11"/>
  <c r="AA51" i="11"/>
  <c r="T137" i="11"/>
  <c r="T136" i="11"/>
  <c r="U135" i="11"/>
  <c r="R164" i="11"/>
  <c r="R165" i="11"/>
  <c r="S163" i="11"/>
  <c r="Y66" i="11"/>
  <c r="Z65" i="11"/>
  <c r="Y67" i="11"/>
  <c r="AB37" i="11"/>
  <c r="AA39" i="11"/>
  <c r="AA38" i="11"/>
  <c r="W107" i="11"/>
  <c r="V108" i="11"/>
  <c r="V109" i="11"/>
  <c r="AD23" i="11"/>
  <c r="AC25" i="11"/>
  <c r="AC24" i="11"/>
  <c r="K263" i="11"/>
  <c r="L261" i="11"/>
  <c r="K262" i="11"/>
  <c r="M247" i="11"/>
  <c r="L248" i="11"/>
  <c r="L249" i="11"/>
  <c r="Q179" i="11"/>
  <c r="Q178" i="11"/>
  <c r="R177" i="11"/>
  <c r="AY408" i="12" l="1"/>
  <c r="BG410" i="12"/>
  <c r="AK406" i="12"/>
  <c r="AK405" i="12" s="1"/>
  <c r="AJ406" i="12"/>
  <c r="AJ405" i="12" s="1"/>
  <c r="BF408" i="12"/>
  <c r="BG411" i="12"/>
  <c r="BF409" i="12"/>
  <c r="BG409" i="12" s="1"/>
  <c r="AI406" i="12"/>
  <c r="AI405" i="12" s="1"/>
  <c r="BF407" i="12"/>
  <c r="BG407" i="12" s="1"/>
  <c r="R207" i="12"/>
  <c r="R206" i="12"/>
  <c r="S205" i="12"/>
  <c r="P235" i="12"/>
  <c r="Q233" i="12"/>
  <c r="P234" i="12"/>
  <c r="H347" i="12"/>
  <c r="I345" i="12"/>
  <c r="H346" i="12"/>
  <c r="W137" i="12"/>
  <c r="W136" i="12"/>
  <c r="X135" i="12"/>
  <c r="E388" i="12"/>
  <c r="E389" i="12"/>
  <c r="F387" i="12"/>
  <c r="S192" i="12"/>
  <c r="T191" i="12"/>
  <c r="S193" i="12"/>
  <c r="U165" i="12"/>
  <c r="V163" i="12"/>
  <c r="U164" i="12"/>
  <c r="D403" i="12"/>
  <c r="D402" i="12"/>
  <c r="E401" i="12"/>
  <c r="J331" i="12"/>
  <c r="I332" i="12"/>
  <c r="I333" i="12"/>
  <c r="AG9" i="12"/>
  <c r="AF11" i="12"/>
  <c r="AF10" i="12"/>
  <c r="Z95" i="12"/>
  <c r="Z94" i="12"/>
  <c r="AA93" i="12"/>
  <c r="W149" i="12"/>
  <c r="V150" i="12"/>
  <c r="V151" i="12"/>
  <c r="AL392" i="12"/>
  <c r="AL391" i="12" s="1"/>
  <c r="AP422" i="12"/>
  <c r="AV436" i="12"/>
  <c r="AZ435" i="12"/>
  <c r="C429" i="12"/>
  <c r="C442" i="12"/>
  <c r="AW435" i="12"/>
  <c r="AY430" i="12"/>
  <c r="AY432" i="12"/>
  <c r="N262" i="12"/>
  <c r="N263" i="12"/>
  <c r="O261" i="12"/>
  <c r="AC53" i="12"/>
  <c r="AD51" i="12"/>
  <c r="AC52" i="12"/>
  <c r="AP440" i="12"/>
  <c r="AQ440" i="12" s="1"/>
  <c r="AV454" i="12"/>
  <c r="AA81" i="12"/>
  <c r="AA80" i="12"/>
  <c r="AB79" i="12"/>
  <c r="F375" i="12"/>
  <c r="G373" i="12"/>
  <c r="F374" i="12"/>
  <c r="BE426" i="12"/>
  <c r="BC425" i="12"/>
  <c r="BC424" i="12"/>
  <c r="AH423" i="12"/>
  <c r="BF425" i="12"/>
  <c r="BB424" i="12"/>
  <c r="BE421" i="12"/>
  <c r="AK421" i="12" s="1"/>
  <c r="AJ418" i="12"/>
  <c r="BE425" i="12"/>
  <c r="BD423" i="12"/>
  <c r="AJ423" i="12" s="1"/>
  <c r="BF424" i="12"/>
  <c r="BC422" i="12"/>
  <c r="AI422" i="12" s="1"/>
  <c r="AH418" i="12"/>
  <c r="BE424" i="12"/>
  <c r="BB422" i="12"/>
  <c r="BB426" i="12"/>
  <c r="BD425" i="12"/>
  <c r="BD422" i="12"/>
  <c r="AJ422" i="12" s="1"/>
  <c r="BD421" i="12"/>
  <c r="AK418" i="12"/>
  <c r="BC421" i="12"/>
  <c r="AI421" i="12" s="1"/>
  <c r="AI418" i="12"/>
  <c r="BB421" i="12"/>
  <c r="AJ421" i="12"/>
  <c r="BE423" i="12"/>
  <c r="AK423" i="12" s="1"/>
  <c r="BD424" i="12"/>
  <c r="BB425" i="12"/>
  <c r="BF426" i="12"/>
  <c r="BC426" i="12"/>
  <c r="BC423" i="12"/>
  <c r="BD426" i="12"/>
  <c r="BB423" i="12"/>
  <c r="BE422" i="12"/>
  <c r="AK422" i="12" s="1"/>
  <c r="AI423" i="12"/>
  <c r="BG408" i="12"/>
  <c r="AP424" i="12"/>
  <c r="AQ424" i="12" s="1"/>
  <c r="AV438" i="12"/>
  <c r="AL409" i="12"/>
  <c r="AL407" i="12"/>
  <c r="AL408" i="12"/>
  <c r="J319" i="12"/>
  <c r="J318" i="12"/>
  <c r="K317" i="12"/>
  <c r="Y108" i="12"/>
  <c r="Y109" i="12"/>
  <c r="Z107" i="12"/>
  <c r="M277" i="12"/>
  <c r="M276" i="12"/>
  <c r="N275" i="12"/>
  <c r="O248" i="12"/>
  <c r="P247" i="12"/>
  <c r="O249" i="12"/>
  <c r="BG412" i="12"/>
  <c r="R219" i="12"/>
  <c r="Q221" i="12"/>
  <c r="Q220" i="12"/>
  <c r="T178" i="12"/>
  <c r="T179" i="12"/>
  <c r="U177" i="12"/>
  <c r="G360" i="12"/>
  <c r="G361" i="12"/>
  <c r="H359" i="12"/>
  <c r="AV439" i="12"/>
  <c r="AP425" i="12"/>
  <c r="AQ425" i="12" s="1"/>
  <c r="AP437" i="12"/>
  <c r="AV451" i="12"/>
  <c r="AY424" i="12"/>
  <c r="AY420" i="12"/>
  <c r="AY422" i="12" s="1"/>
  <c r="AD39" i="12"/>
  <c r="AE37" i="12"/>
  <c r="AD38" i="12"/>
  <c r="AB66" i="12"/>
  <c r="AB67" i="12"/>
  <c r="AC65" i="12"/>
  <c r="C416" i="12"/>
  <c r="D415" i="12"/>
  <c r="C417" i="12"/>
  <c r="L290" i="12"/>
  <c r="M289" i="12"/>
  <c r="L291" i="12"/>
  <c r="AH406" i="12"/>
  <c r="AH405" i="12" s="1"/>
  <c r="L303" i="12"/>
  <c r="K305" i="12"/>
  <c r="K304" i="12"/>
  <c r="AE25" i="12"/>
  <c r="AE24" i="12"/>
  <c r="AF23" i="12"/>
  <c r="AV435" i="12"/>
  <c r="AP421" i="12"/>
  <c r="Y121" i="12"/>
  <c r="X122" i="12"/>
  <c r="X123" i="12"/>
  <c r="AL379" i="11"/>
  <c r="AL381" i="11"/>
  <c r="AL380" i="11"/>
  <c r="AP435" i="11"/>
  <c r="AV449" i="11"/>
  <c r="AY380" i="11"/>
  <c r="AP412" i="11"/>
  <c r="AQ412" i="11" s="1"/>
  <c r="AV426" i="11"/>
  <c r="AP411" i="11"/>
  <c r="AQ411" i="11" s="1"/>
  <c r="AV425" i="11"/>
  <c r="AP410" i="11"/>
  <c r="AQ410" i="11" s="1"/>
  <c r="AV424" i="11"/>
  <c r="AP395" i="11"/>
  <c r="AV409" i="11"/>
  <c r="AY404" i="11"/>
  <c r="AY402" i="11"/>
  <c r="AW407" i="11"/>
  <c r="AP394" i="11"/>
  <c r="AV408" i="11"/>
  <c r="BG383" i="11"/>
  <c r="AL376" i="11"/>
  <c r="BF380" i="11"/>
  <c r="BG380" i="11" s="1"/>
  <c r="BF398" i="11"/>
  <c r="BE398" i="11"/>
  <c r="BF397" i="11"/>
  <c r="BC398" i="11"/>
  <c r="AK390" i="11"/>
  <c r="BB396" i="11"/>
  <c r="BB394" i="11"/>
  <c r="AH394" i="11" s="1"/>
  <c r="BE397" i="11"/>
  <c r="BF395" i="11"/>
  <c r="BD394" i="11"/>
  <c r="AJ394" i="11" s="1"/>
  <c r="BE395" i="11"/>
  <c r="AK395" i="11" s="1"/>
  <c r="BC394" i="11"/>
  <c r="AI394" i="11" s="1"/>
  <c r="BD395" i="11"/>
  <c r="AJ395" i="11" s="1"/>
  <c r="BB398" i="11"/>
  <c r="BD397" i="11"/>
  <c r="BF396" i="11"/>
  <c r="BF393" i="11"/>
  <c r="AJ390" i="11"/>
  <c r="BB397" i="11"/>
  <c r="BE396" i="11"/>
  <c r="BD393" i="11"/>
  <c r="AJ393" i="11" s="1"/>
  <c r="AH390" i="11"/>
  <c r="BD396" i="11"/>
  <c r="BB393" i="11"/>
  <c r="AH393" i="11" s="1"/>
  <c r="BC396" i="11"/>
  <c r="BF394" i="11"/>
  <c r="BC395" i="11"/>
  <c r="AI395" i="11" s="1"/>
  <c r="BB395" i="11"/>
  <c r="AH395" i="11" s="1"/>
  <c r="BC393" i="11"/>
  <c r="AI393" i="11" s="1"/>
  <c r="BE394" i="11"/>
  <c r="AK394" i="11" s="1"/>
  <c r="BD398" i="11"/>
  <c r="AI390" i="11"/>
  <c r="BE393" i="11"/>
  <c r="AK393" i="11" s="1"/>
  <c r="BC397" i="11"/>
  <c r="BG382" i="11"/>
  <c r="AY392" i="11"/>
  <c r="AY396" i="11"/>
  <c r="AL364" i="11"/>
  <c r="AL363" i="11" s="1"/>
  <c r="BF379" i="11"/>
  <c r="BG379" i="11" s="1"/>
  <c r="AJ378" i="11"/>
  <c r="AJ377" i="11" s="1"/>
  <c r="AI378" i="11"/>
  <c r="AI377" i="11" s="1"/>
  <c r="BG384" i="11"/>
  <c r="AK378" i="11"/>
  <c r="AK377" i="11" s="1"/>
  <c r="BF381" i="11"/>
  <c r="BG381" i="11" s="1"/>
  <c r="AD9" i="11"/>
  <c r="AC10" i="11"/>
  <c r="AC11" i="11"/>
  <c r="R179" i="11"/>
  <c r="R178" i="11"/>
  <c r="S177" i="11"/>
  <c r="AD25" i="11"/>
  <c r="AD24" i="11"/>
  <c r="AE23" i="11"/>
  <c r="AB51" i="11"/>
  <c r="AA52" i="11"/>
  <c r="AA53" i="11"/>
  <c r="D387" i="11"/>
  <c r="C389" i="11"/>
  <c r="C388" i="11"/>
  <c r="H331" i="11"/>
  <c r="G333" i="11"/>
  <c r="G332" i="11"/>
  <c r="C401" i="11"/>
  <c r="C414" i="11"/>
  <c r="AZ421" i="11" s="1"/>
  <c r="O220" i="11"/>
  <c r="P219" i="11"/>
  <c r="O221" i="11"/>
  <c r="Z66" i="11"/>
  <c r="AA65" i="11"/>
  <c r="Z67" i="11"/>
  <c r="E360" i="11"/>
  <c r="E361" i="11"/>
  <c r="F359" i="11"/>
  <c r="E373" i="11"/>
  <c r="D374" i="11"/>
  <c r="D375" i="11"/>
  <c r="R191" i="11"/>
  <c r="Q192" i="11"/>
  <c r="Q193" i="11"/>
  <c r="X94" i="11"/>
  <c r="X95" i="11"/>
  <c r="Y93" i="11"/>
  <c r="K289" i="11"/>
  <c r="J290" i="11"/>
  <c r="J291" i="11"/>
  <c r="U149" i="11"/>
  <c r="T151" i="11"/>
  <c r="T150" i="11"/>
  <c r="P207" i="11"/>
  <c r="P206" i="11"/>
  <c r="Q205" i="11"/>
  <c r="J303" i="11"/>
  <c r="I305" i="11"/>
  <c r="I304" i="11"/>
  <c r="W109" i="11"/>
  <c r="X107" i="11"/>
  <c r="W108" i="11"/>
  <c r="S165" i="11"/>
  <c r="T163" i="11"/>
  <c r="S164" i="11"/>
  <c r="M248" i="11"/>
  <c r="N247" i="11"/>
  <c r="M249" i="11"/>
  <c r="AB38" i="11"/>
  <c r="AC37" i="11"/>
  <c r="AB39" i="11"/>
  <c r="G345" i="11"/>
  <c r="F346" i="11"/>
  <c r="F347" i="11"/>
  <c r="V135" i="11"/>
  <c r="U137" i="11"/>
  <c r="U136" i="11"/>
  <c r="H319" i="11"/>
  <c r="H318" i="11"/>
  <c r="I317" i="11"/>
  <c r="K277" i="11"/>
  <c r="L275" i="11"/>
  <c r="K276" i="11"/>
  <c r="L262" i="11"/>
  <c r="M261" i="11"/>
  <c r="L263" i="11"/>
  <c r="V123" i="11"/>
  <c r="V122" i="11"/>
  <c r="W121" i="11"/>
  <c r="Y81" i="11"/>
  <c r="Z79" i="11"/>
  <c r="Y80" i="11"/>
  <c r="N234" i="11"/>
  <c r="O233" i="11"/>
  <c r="N235" i="11"/>
  <c r="BG426" i="12" l="1"/>
  <c r="AI420" i="12"/>
  <c r="AI419" i="12" s="1"/>
  <c r="BF423" i="12"/>
  <c r="AK420" i="12"/>
  <c r="AK419" i="12" s="1"/>
  <c r="AY438" i="12"/>
  <c r="AY434" i="12"/>
  <c r="AY436" i="12" s="1"/>
  <c r="H360" i="12"/>
  <c r="I359" i="12"/>
  <c r="H361" i="12"/>
  <c r="P249" i="12"/>
  <c r="P248" i="12"/>
  <c r="Q247" i="12"/>
  <c r="AV452" i="12"/>
  <c r="AP438" i="12"/>
  <c r="AQ438" i="12" s="1"/>
  <c r="AV465" i="12"/>
  <c r="AP465" i="12" s="1"/>
  <c r="AP451" i="12"/>
  <c r="L304" i="12"/>
  <c r="L305" i="12"/>
  <c r="M303" i="12"/>
  <c r="O263" i="12"/>
  <c r="P261" i="12"/>
  <c r="O262" i="12"/>
  <c r="H373" i="12"/>
  <c r="G375" i="12"/>
  <c r="G374" i="12"/>
  <c r="AP454" i="12"/>
  <c r="AQ454" i="12" s="1"/>
  <c r="AV468" i="12"/>
  <c r="AP468" i="12" s="1"/>
  <c r="AQ468" i="12" s="1"/>
  <c r="V165" i="12"/>
  <c r="W163" i="12"/>
  <c r="V164" i="12"/>
  <c r="U179" i="12"/>
  <c r="V177" i="12"/>
  <c r="U178" i="12"/>
  <c r="AG11" i="12"/>
  <c r="AG10" i="12"/>
  <c r="AR17" i="12"/>
  <c r="AS17" i="12" s="1"/>
  <c r="AR20" i="12"/>
  <c r="AR18" i="12"/>
  <c r="AR19" i="12"/>
  <c r="AR16" i="12"/>
  <c r="AS16" i="12" s="1"/>
  <c r="AR15" i="12"/>
  <c r="AS15" i="12" s="1"/>
  <c r="AH422" i="12"/>
  <c r="BF422" i="12" s="1"/>
  <c r="BG422" i="12" s="1"/>
  <c r="J332" i="12"/>
  <c r="K331" i="12"/>
  <c r="J333" i="12"/>
  <c r="X149" i="12"/>
  <c r="W150" i="12"/>
  <c r="W151" i="12"/>
  <c r="AV449" i="12"/>
  <c r="AP435" i="12"/>
  <c r="BG424" i="12"/>
  <c r="BF440" i="12"/>
  <c r="BD439" i="12"/>
  <c r="BB438" i="12"/>
  <c r="BB439" i="12"/>
  <c r="BD436" i="12"/>
  <c r="AJ436" i="12" s="1"/>
  <c r="BB435" i="12"/>
  <c r="AH432" i="12"/>
  <c r="BE440" i="12"/>
  <c r="BC436" i="12"/>
  <c r="AI436" i="12" s="1"/>
  <c r="BF438" i="12"/>
  <c r="BC438" i="12"/>
  <c r="BC439" i="12"/>
  <c r="BD435" i="12"/>
  <c r="AJ432" i="12"/>
  <c r="AJ435" i="12"/>
  <c r="BF439" i="12"/>
  <c r="BD437" i="12"/>
  <c r="AJ437" i="12" s="1"/>
  <c r="BE439" i="12"/>
  <c r="BD438" i="12"/>
  <c r="BE437" i="12"/>
  <c r="AK437" i="12" s="1"/>
  <c r="BC437" i="12"/>
  <c r="AI437" i="12" s="1"/>
  <c r="BB437" i="12"/>
  <c r="BE436" i="12"/>
  <c r="AI432" i="12"/>
  <c r="BE435" i="12"/>
  <c r="AK435" i="12" s="1"/>
  <c r="BD440" i="12"/>
  <c r="BC435" i="12"/>
  <c r="AI435" i="12" s="1"/>
  <c r="BC440" i="12"/>
  <c r="AK432" i="12"/>
  <c r="BB440" i="12"/>
  <c r="BE438" i="12"/>
  <c r="BB436" i="12"/>
  <c r="AK436" i="12"/>
  <c r="AA95" i="12"/>
  <c r="AA94" i="12"/>
  <c r="AB93" i="12"/>
  <c r="I347" i="12"/>
  <c r="J345" i="12"/>
  <c r="I346" i="12"/>
  <c r="AF25" i="12"/>
  <c r="AF24" i="12"/>
  <c r="AG23" i="12"/>
  <c r="AE38" i="12"/>
  <c r="AE39" i="12"/>
  <c r="AF37" i="12"/>
  <c r="X137" i="12"/>
  <c r="X136" i="12"/>
  <c r="Y135" i="12"/>
  <c r="AL406" i="12"/>
  <c r="AL405" i="12" s="1"/>
  <c r="AJ420" i="12"/>
  <c r="AJ419" i="12" s="1"/>
  <c r="AY444" i="12"/>
  <c r="C456" i="12"/>
  <c r="C443" i="12"/>
  <c r="AY446" i="12"/>
  <c r="AZ449" i="12"/>
  <c r="AW449" i="12"/>
  <c r="D417" i="12"/>
  <c r="D416" i="12"/>
  <c r="E415" i="12"/>
  <c r="N276" i="12"/>
  <c r="O275" i="12"/>
  <c r="N277" i="12"/>
  <c r="BG423" i="12"/>
  <c r="D429" i="12"/>
  <c r="C430" i="12"/>
  <c r="C431" i="12"/>
  <c r="R233" i="12"/>
  <c r="Q235" i="12"/>
  <c r="Q234" i="12"/>
  <c r="AL423" i="12"/>
  <c r="AL421" i="12"/>
  <c r="AL422" i="12"/>
  <c r="AD52" i="12"/>
  <c r="AE51" i="12"/>
  <c r="AD53" i="12"/>
  <c r="AV450" i="12"/>
  <c r="AP436" i="12"/>
  <c r="T193" i="12"/>
  <c r="T192" i="12"/>
  <c r="U191" i="12"/>
  <c r="Z108" i="12"/>
  <c r="AA107" i="12"/>
  <c r="Z109" i="12"/>
  <c r="S207" i="12"/>
  <c r="S206" i="12"/>
  <c r="T205" i="12"/>
  <c r="AL418" i="12"/>
  <c r="Y122" i="12"/>
  <c r="Z121" i="12"/>
  <c r="Y123" i="12"/>
  <c r="AV453" i="12"/>
  <c r="AP439" i="12"/>
  <c r="AQ439" i="12" s="1"/>
  <c r="AC66" i="12"/>
  <c r="AD65" i="12"/>
  <c r="AC67" i="12"/>
  <c r="R221" i="12"/>
  <c r="R220" i="12"/>
  <c r="S219" i="12"/>
  <c r="M290" i="12"/>
  <c r="M291" i="12"/>
  <c r="N289" i="12"/>
  <c r="K319" i="12"/>
  <c r="L317" i="12"/>
  <c r="K318" i="12"/>
  <c r="AH421" i="12"/>
  <c r="BG425" i="12"/>
  <c r="AC79" i="12"/>
  <c r="AB80" i="12"/>
  <c r="AB81" i="12"/>
  <c r="E403" i="12"/>
  <c r="F401" i="12"/>
  <c r="E402" i="12"/>
  <c r="G387" i="12"/>
  <c r="F389" i="12"/>
  <c r="F388" i="12"/>
  <c r="AL395" i="11"/>
  <c r="AL393" i="11"/>
  <c r="AL394" i="11"/>
  <c r="AP449" i="11"/>
  <c r="AV463" i="11"/>
  <c r="AP463" i="11" s="1"/>
  <c r="AP425" i="11"/>
  <c r="AQ425" i="11" s="1"/>
  <c r="AV439" i="11"/>
  <c r="AP424" i="11"/>
  <c r="AQ424" i="11" s="1"/>
  <c r="AV438" i="11"/>
  <c r="AP426" i="11"/>
  <c r="AQ426" i="11" s="1"/>
  <c r="AV440" i="11"/>
  <c r="AP409" i="11"/>
  <c r="AV423" i="11"/>
  <c r="AY416" i="11"/>
  <c r="AW421" i="11"/>
  <c r="AY418" i="11"/>
  <c r="AP408" i="11"/>
  <c r="AV422" i="11"/>
  <c r="BD411" i="11"/>
  <c r="BB412" i="11"/>
  <c r="BC410" i="11"/>
  <c r="BB408" i="11"/>
  <c r="AH408" i="11" s="1"/>
  <c r="BB410" i="11"/>
  <c r="BE409" i="11"/>
  <c r="AK409" i="11" s="1"/>
  <c r="AK404" i="11"/>
  <c r="BD409" i="11"/>
  <c r="AJ409" i="11" s="1"/>
  <c r="BC409" i="11"/>
  <c r="AI409" i="11" s="1"/>
  <c r="BB409" i="11"/>
  <c r="AH409" i="11" s="1"/>
  <c r="BF410" i="11"/>
  <c r="BE411" i="11"/>
  <c r="BD410" i="11"/>
  <c r="BC408" i="11"/>
  <c r="AI408" i="11" s="1"/>
  <c r="BB407" i="11"/>
  <c r="AH407" i="11" s="1"/>
  <c r="BF411" i="11"/>
  <c r="BE410" i="11"/>
  <c r="BD408" i="11"/>
  <c r="AJ408" i="11" s="1"/>
  <c r="BD412" i="11"/>
  <c r="BB411" i="11"/>
  <c r="AH404" i="11"/>
  <c r="BE412" i="11"/>
  <c r="BD407" i="11"/>
  <c r="AJ407" i="11" s="1"/>
  <c r="AJ404" i="11"/>
  <c r="BC412" i="11"/>
  <c r="BC411" i="11"/>
  <c r="BF412" i="11"/>
  <c r="BC407" i="11"/>
  <c r="AI407" i="11" s="1"/>
  <c r="BE408" i="11"/>
  <c r="AK408" i="11" s="1"/>
  <c r="AI404" i="11"/>
  <c r="BE407" i="11"/>
  <c r="AK407" i="11" s="1"/>
  <c r="AY410" i="11"/>
  <c r="AY406" i="11"/>
  <c r="BG393" i="11"/>
  <c r="BG397" i="11"/>
  <c r="AY394" i="11"/>
  <c r="AL390" i="11"/>
  <c r="BG398" i="11"/>
  <c r="BG394" i="11"/>
  <c r="AI392" i="11"/>
  <c r="AI391" i="11" s="1"/>
  <c r="BG396" i="11"/>
  <c r="AH392" i="11"/>
  <c r="AH391" i="11" s="1"/>
  <c r="AJ392" i="11"/>
  <c r="AJ391" i="11" s="1"/>
  <c r="AK392" i="11"/>
  <c r="AK391" i="11" s="1"/>
  <c r="BG395" i="11"/>
  <c r="AL378" i="11"/>
  <c r="AL377" i="11" s="1"/>
  <c r="AH378" i="11"/>
  <c r="AH377" i="11" s="1"/>
  <c r="AD11" i="11"/>
  <c r="AE9" i="11"/>
  <c r="AD10" i="11"/>
  <c r="AC39" i="11"/>
  <c r="AD37" i="11"/>
  <c r="AC38" i="11"/>
  <c r="I319" i="11"/>
  <c r="I318" i="11"/>
  <c r="J317" i="11"/>
  <c r="AB52" i="11"/>
  <c r="AC51" i="11"/>
  <c r="AB53" i="11"/>
  <c r="X108" i="11"/>
  <c r="X109" i="11"/>
  <c r="Y107" i="11"/>
  <c r="K291" i="11"/>
  <c r="K290" i="11"/>
  <c r="L289" i="11"/>
  <c r="E375" i="11"/>
  <c r="E374" i="11"/>
  <c r="F373" i="11"/>
  <c r="C428" i="11"/>
  <c r="AZ435" i="11" s="1"/>
  <c r="C415" i="11"/>
  <c r="AE25" i="11"/>
  <c r="AE24" i="11"/>
  <c r="AF23" i="11"/>
  <c r="N261" i="11"/>
  <c r="M263" i="11"/>
  <c r="M262" i="11"/>
  <c r="Z93" i="11"/>
  <c r="Y95" i="11"/>
  <c r="Y94" i="11"/>
  <c r="F360" i="11"/>
  <c r="G359" i="11"/>
  <c r="F361" i="11"/>
  <c r="C402" i="11"/>
  <c r="C403" i="11"/>
  <c r="D401" i="11"/>
  <c r="P233" i="11"/>
  <c r="O234" i="11"/>
  <c r="O235" i="11"/>
  <c r="Q207" i="11"/>
  <c r="Q206" i="11"/>
  <c r="R205" i="11"/>
  <c r="D388" i="11"/>
  <c r="D389" i="11"/>
  <c r="E387" i="11"/>
  <c r="N249" i="11"/>
  <c r="N248" i="11"/>
  <c r="O247" i="11"/>
  <c r="S179" i="11"/>
  <c r="T177" i="11"/>
  <c r="S178" i="11"/>
  <c r="AB65" i="11"/>
  <c r="AA67" i="11"/>
  <c r="AA66" i="11"/>
  <c r="AA79" i="11"/>
  <c r="Z80" i="11"/>
  <c r="Z81" i="11"/>
  <c r="R193" i="11"/>
  <c r="R192" i="11"/>
  <c r="S191" i="11"/>
  <c r="W122" i="11"/>
  <c r="W123" i="11"/>
  <c r="X121" i="11"/>
  <c r="U151" i="11"/>
  <c r="V149" i="11"/>
  <c r="U150" i="11"/>
  <c r="I331" i="11"/>
  <c r="H332" i="11"/>
  <c r="H333" i="11"/>
  <c r="M275" i="11"/>
  <c r="L276" i="11"/>
  <c r="L277" i="11"/>
  <c r="V137" i="11"/>
  <c r="W135" i="11"/>
  <c r="V136" i="11"/>
  <c r="G346" i="11"/>
  <c r="G347" i="11"/>
  <c r="H345" i="11"/>
  <c r="U163" i="11"/>
  <c r="T164" i="11"/>
  <c r="T165" i="11"/>
  <c r="J304" i="11"/>
  <c r="K303" i="11"/>
  <c r="J305" i="11"/>
  <c r="Q219" i="11"/>
  <c r="P221" i="11"/>
  <c r="P220" i="11"/>
  <c r="AI434" i="12" l="1"/>
  <c r="AI433" i="12" s="1"/>
  <c r="AK434" i="12"/>
  <c r="AK433" i="12" s="1"/>
  <c r="S220" i="12"/>
  <c r="S221" i="12"/>
  <c r="T219" i="12"/>
  <c r="G389" i="12"/>
  <c r="G388" i="12"/>
  <c r="H387" i="12"/>
  <c r="AP453" i="12"/>
  <c r="AQ453" i="12" s="1"/>
  <c r="AV467" i="12"/>
  <c r="AP467" i="12" s="1"/>
  <c r="AQ467" i="12" s="1"/>
  <c r="BG440" i="12"/>
  <c r="AP449" i="12"/>
  <c r="AV463" i="12"/>
  <c r="AP463" i="12" s="1"/>
  <c r="P263" i="12"/>
  <c r="Q261" i="12"/>
  <c r="P262" i="12"/>
  <c r="O289" i="12"/>
  <c r="N291" i="12"/>
  <c r="N290" i="12"/>
  <c r="F403" i="12"/>
  <c r="G401" i="12"/>
  <c r="F402" i="12"/>
  <c r="Z122" i="12"/>
  <c r="AA121" i="12"/>
  <c r="Z123" i="12"/>
  <c r="AL420" i="12"/>
  <c r="AL419" i="12" s="1"/>
  <c r="AY452" i="12"/>
  <c r="AY448" i="12"/>
  <c r="AY450" i="12" s="1"/>
  <c r="AG25" i="12"/>
  <c r="AG24" i="12"/>
  <c r="AR29" i="12"/>
  <c r="AS29" i="12" s="1"/>
  <c r="AR32" i="12"/>
  <c r="AR33" i="12"/>
  <c r="AR30" i="12"/>
  <c r="AS30" i="12" s="1"/>
  <c r="AR34" i="12"/>
  <c r="AR31" i="12"/>
  <c r="AS31" i="12" s="1"/>
  <c r="AT17" i="12"/>
  <c r="AQ17" i="12" s="1"/>
  <c r="AN17" i="12"/>
  <c r="AO17" i="12"/>
  <c r="M304" i="12"/>
  <c r="M305" i="12"/>
  <c r="N303" i="12"/>
  <c r="X151" i="12"/>
  <c r="X150" i="12"/>
  <c r="Y149" i="12"/>
  <c r="U192" i="12"/>
  <c r="U193" i="12"/>
  <c r="V191" i="12"/>
  <c r="AW463" i="12"/>
  <c r="AY460" i="12"/>
  <c r="C457" i="12"/>
  <c r="AZ463" i="12"/>
  <c r="AY458" i="12"/>
  <c r="BE453" i="12"/>
  <c r="BC452" i="12"/>
  <c r="BB451" i="12"/>
  <c r="AH451" i="12" s="1"/>
  <c r="BD454" i="12"/>
  <c r="BF451" i="12"/>
  <c r="BB450" i="12"/>
  <c r="AH450" i="12" s="1"/>
  <c r="AH449" i="12"/>
  <c r="BC454" i="12"/>
  <c r="BE451" i="12"/>
  <c r="BB454" i="12"/>
  <c r="BD452" i="12"/>
  <c r="BC450" i="12"/>
  <c r="AI450" i="12" s="1"/>
  <c r="AI446" i="12"/>
  <c r="BE452" i="12"/>
  <c r="BE449" i="12"/>
  <c r="AK449" i="12" s="1"/>
  <c r="BB452" i="12"/>
  <c r="BD449" i="12"/>
  <c r="AJ449" i="12" s="1"/>
  <c r="BD450" i="12"/>
  <c r="AJ450" i="12" s="1"/>
  <c r="BC451" i="12"/>
  <c r="BE450" i="12"/>
  <c r="BF449" i="12"/>
  <c r="AJ446" i="12"/>
  <c r="BB449" i="12"/>
  <c r="AH446" i="12"/>
  <c r="AL446" i="12"/>
  <c r="AK446" i="12"/>
  <c r="BD451" i="12"/>
  <c r="AJ451" i="12" s="1"/>
  <c r="BC449" i="12"/>
  <c r="AI449" i="12" s="1"/>
  <c r="BF453" i="12"/>
  <c r="BB453" i="12"/>
  <c r="BF452" i="12"/>
  <c r="BF454" i="12"/>
  <c r="BE454" i="12"/>
  <c r="BD453" i="12"/>
  <c r="BC453" i="12"/>
  <c r="BF450" i="12"/>
  <c r="AK451" i="12"/>
  <c r="AI451" i="12"/>
  <c r="AK450" i="12"/>
  <c r="AJ434" i="12"/>
  <c r="AJ433" i="12" s="1"/>
  <c r="K333" i="12"/>
  <c r="L331" i="12"/>
  <c r="K332" i="12"/>
  <c r="K345" i="12"/>
  <c r="J347" i="12"/>
  <c r="J346" i="12"/>
  <c r="BG438" i="12"/>
  <c r="AL432" i="12"/>
  <c r="E416" i="12"/>
  <c r="E417" i="12"/>
  <c r="F415" i="12"/>
  <c r="W165" i="12"/>
  <c r="W164" i="12"/>
  <c r="X163" i="12"/>
  <c r="AP452" i="12"/>
  <c r="AQ452" i="12" s="1"/>
  <c r="AV466" i="12"/>
  <c r="AP466" i="12" s="1"/>
  <c r="AQ466" i="12" s="1"/>
  <c r="AE52" i="12"/>
  <c r="AE53" i="12"/>
  <c r="AF51" i="12"/>
  <c r="AH436" i="12"/>
  <c r="BF436" i="12" s="1"/>
  <c r="BG436" i="12" s="1"/>
  <c r="AT16" i="12"/>
  <c r="AQ16" i="12" s="1"/>
  <c r="AO16" i="12"/>
  <c r="AN16" i="12"/>
  <c r="H375" i="12"/>
  <c r="I373" i="12"/>
  <c r="H374" i="12"/>
  <c r="C445" i="12"/>
  <c r="C444" i="12"/>
  <c r="D443" i="12"/>
  <c r="D430" i="12"/>
  <c r="E429" i="12"/>
  <c r="D431" i="12"/>
  <c r="AH435" i="12"/>
  <c r="I361" i="12"/>
  <c r="J359" i="12"/>
  <c r="I360" i="12"/>
  <c r="AC80" i="12"/>
  <c r="AD79" i="12"/>
  <c r="AC81" i="12"/>
  <c r="T206" i="12"/>
  <c r="U205" i="12"/>
  <c r="T207" i="12"/>
  <c r="BG439" i="12"/>
  <c r="V179" i="12"/>
  <c r="V178" i="12"/>
  <c r="W177" i="12"/>
  <c r="S233" i="12"/>
  <c r="R234" i="12"/>
  <c r="R235" i="12"/>
  <c r="O276" i="12"/>
  <c r="P275" i="12"/>
  <c r="O277" i="12"/>
  <c r="AH420" i="12"/>
  <c r="AH419" i="12" s="1"/>
  <c r="BF421" i="12"/>
  <c r="BG421" i="12" s="1"/>
  <c r="AP450" i="12"/>
  <c r="AV464" i="12"/>
  <c r="AP464" i="12" s="1"/>
  <c r="Y136" i="12"/>
  <c r="Y137" i="12"/>
  <c r="Z135" i="12"/>
  <c r="AB95" i="12"/>
  <c r="AB94" i="12"/>
  <c r="AC93" i="12"/>
  <c r="AL436" i="12"/>
  <c r="AL435" i="12"/>
  <c r="AL437" i="12"/>
  <c r="AD66" i="12"/>
  <c r="AD67" i="12"/>
  <c r="AE65" i="12"/>
  <c r="AT15" i="12"/>
  <c r="AQ15" i="12" s="1"/>
  <c r="AQ14" i="12" s="1"/>
  <c r="BE481" i="12" s="1"/>
  <c r="AZ15" i="12"/>
  <c r="AO15" i="12"/>
  <c r="AN15" i="12"/>
  <c r="M317" i="12"/>
  <c r="L318" i="12"/>
  <c r="L319" i="12"/>
  <c r="AA109" i="12"/>
  <c r="AB107" i="12"/>
  <c r="AA108" i="12"/>
  <c r="AF39" i="12"/>
  <c r="AF38" i="12"/>
  <c r="AG37" i="12"/>
  <c r="AH437" i="12"/>
  <c r="BF437" i="12" s="1"/>
  <c r="BG437" i="12" s="1"/>
  <c r="Q249" i="12"/>
  <c r="Q248" i="12"/>
  <c r="R247" i="12"/>
  <c r="AY408" i="11"/>
  <c r="AL407" i="11"/>
  <c r="AL409" i="11"/>
  <c r="AL408" i="11"/>
  <c r="AP440" i="11"/>
  <c r="AQ440" i="11" s="1"/>
  <c r="AV454" i="11"/>
  <c r="AP438" i="11"/>
  <c r="AQ438" i="11" s="1"/>
  <c r="AV452" i="11"/>
  <c r="AP439" i="11"/>
  <c r="AQ439" i="11" s="1"/>
  <c r="AV453" i="11"/>
  <c r="AP423" i="11"/>
  <c r="AV437" i="11"/>
  <c r="AW435" i="11"/>
  <c r="AY432" i="11"/>
  <c r="AY430" i="11"/>
  <c r="AP422" i="11"/>
  <c r="AV436" i="11"/>
  <c r="AY420" i="11"/>
  <c r="AY424" i="11"/>
  <c r="BE422" i="11"/>
  <c r="AK422" i="11" s="1"/>
  <c r="BD421" i="11"/>
  <c r="AJ421" i="11" s="1"/>
  <c r="AH418" i="11"/>
  <c r="BE421" i="11"/>
  <c r="AK421" i="11" s="1"/>
  <c r="BB426" i="11"/>
  <c r="BB423" i="11"/>
  <c r="AH423" i="11" s="1"/>
  <c r="BE423" i="11"/>
  <c r="AK423" i="11" s="1"/>
  <c r="BB422" i="11"/>
  <c r="AH422" i="11" s="1"/>
  <c r="BC424" i="11"/>
  <c r="BC425" i="11"/>
  <c r="BB425" i="11"/>
  <c r="BC426" i="11"/>
  <c r="BE424" i="11"/>
  <c r="BE425" i="11"/>
  <c r="BD426" i="11"/>
  <c r="BD422" i="11"/>
  <c r="AJ422" i="11" s="1"/>
  <c r="BC423" i="11"/>
  <c r="AI423" i="11" s="1"/>
  <c r="BB424" i="11"/>
  <c r="AI418" i="11"/>
  <c r="BB421" i="11"/>
  <c r="AH421" i="11" s="1"/>
  <c r="AK418" i="11"/>
  <c r="BC421" i="11"/>
  <c r="AI421" i="11" s="1"/>
  <c r="BD424" i="11"/>
  <c r="BD425" i="11"/>
  <c r="BE426" i="11"/>
  <c r="BC422" i="11"/>
  <c r="AI422" i="11" s="1"/>
  <c r="AJ418" i="11"/>
  <c r="BF425" i="11"/>
  <c r="BF426" i="11"/>
  <c r="BF424" i="11"/>
  <c r="BD423" i="11"/>
  <c r="AJ423" i="11" s="1"/>
  <c r="AK406" i="11"/>
  <c r="AK405" i="11" s="1"/>
  <c r="AI406" i="11"/>
  <c r="AI405" i="11" s="1"/>
  <c r="AH406" i="11"/>
  <c r="AH405" i="11" s="1"/>
  <c r="BF407" i="11"/>
  <c r="BG407" i="11" s="1"/>
  <c r="BF408" i="11"/>
  <c r="BG408" i="11" s="1"/>
  <c r="BG410" i="11"/>
  <c r="BG412" i="11"/>
  <c r="AJ406" i="11"/>
  <c r="AJ405" i="11" s="1"/>
  <c r="BF409" i="11"/>
  <c r="BG409" i="11" s="1"/>
  <c r="AL404" i="11"/>
  <c r="BG411" i="11"/>
  <c r="AL392" i="11"/>
  <c r="AL391" i="11" s="1"/>
  <c r="AF9" i="11"/>
  <c r="AE10" i="11"/>
  <c r="AE11" i="11"/>
  <c r="AF24" i="11"/>
  <c r="AF25" i="11"/>
  <c r="AG23" i="11"/>
  <c r="AR29" i="11" s="1"/>
  <c r="AS29" i="11" s="1"/>
  <c r="O248" i="11"/>
  <c r="P247" i="11"/>
  <c r="O249" i="11"/>
  <c r="Y108" i="11"/>
  <c r="Y109" i="11"/>
  <c r="Z107" i="11"/>
  <c r="P235" i="11"/>
  <c r="P234" i="11"/>
  <c r="Q233" i="11"/>
  <c r="K305" i="11"/>
  <c r="K304" i="11"/>
  <c r="L303" i="11"/>
  <c r="AA80" i="11"/>
  <c r="AA81" i="11"/>
  <c r="AB79" i="11"/>
  <c r="H359" i="11"/>
  <c r="G360" i="11"/>
  <c r="G361" i="11"/>
  <c r="D415" i="11"/>
  <c r="C416" i="11"/>
  <c r="C417" i="11"/>
  <c r="D403" i="11"/>
  <c r="D402" i="11"/>
  <c r="E401" i="11"/>
  <c r="C429" i="11"/>
  <c r="C442" i="11"/>
  <c r="AZ449" i="11" s="1"/>
  <c r="AC52" i="11"/>
  <c r="AC53" i="11"/>
  <c r="AD51" i="11"/>
  <c r="N263" i="11"/>
  <c r="N262" i="11"/>
  <c r="O261" i="11"/>
  <c r="U164" i="11"/>
  <c r="V163" i="11"/>
  <c r="U165" i="11"/>
  <c r="AE37" i="11"/>
  <c r="AD38" i="11"/>
  <c r="AD39" i="11"/>
  <c r="F374" i="11"/>
  <c r="G373" i="11"/>
  <c r="F375" i="11"/>
  <c r="S192" i="11"/>
  <c r="T191" i="11"/>
  <c r="S193" i="11"/>
  <c r="M277" i="11"/>
  <c r="M276" i="11"/>
  <c r="N275" i="11"/>
  <c r="AB67" i="11"/>
  <c r="AC65" i="11"/>
  <c r="AB66" i="11"/>
  <c r="AA93" i="11"/>
  <c r="Z94" i="11"/>
  <c r="Z95" i="11"/>
  <c r="X135" i="11"/>
  <c r="W136" i="11"/>
  <c r="W137" i="11"/>
  <c r="Y121" i="11"/>
  <c r="X123" i="11"/>
  <c r="X122" i="11"/>
  <c r="I332" i="11"/>
  <c r="I333" i="11"/>
  <c r="J331" i="11"/>
  <c r="U177" i="11"/>
  <c r="T179" i="11"/>
  <c r="T178" i="11"/>
  <c r="K317" i="11"/>
  <c r="J319" i="11"/>
  <c r="J318" i="11"/>
  <c r="V150" i="11"/>
  <c r="W149" i="11"/>
  <c r="V151" i="11"/>
  <c r="E389" i="11"/>
  <c r="F387" i="11"/>
  <c r="E388" i="11"/>
  <c r="I345" i="11"/>
  <c r="H346" i="11"/>
  <c r="H347" i="11"/>
  <c r="Q221" i="11"/>
  <c r="Q220" i="11"/>
  <c r="R219" i="11"/>
  <c r="R206" i="11"/>
  <c r="S205" i="11"/>
  <c r="R207" i="11"/>
  <c r="L290" i="11"/>
  <c r="L291" i="11"/>
  <c r="M289" i="11"/>
  <c r="BG452" i="12" l="1"/>
  <c r="AJ448" i="12"/>
  <c r="AJ447" i="12" s="1"/>
  <c r="AT31" i="12"/>
  <c r="AQ31" i="12" s="1"/>
  <c r="AO31" i="12"/>
  <c r="AN31" i="12"/>
  <c r="AA122" i="12"/>
  <c r="AB121" i="12"/>
  <c r="AA123" i="12"/>
  <c r="Z136" i="12"/>
  <c r="Z137" i="12"/>
  <c r="AA135" i="12"/>
  <c r="AT30" i="12"/>
  <c r="AQ30" i="12" s="1"/>
  <c r="AO30" i="12"/>
  <c r="AN30" i="12"/>
  <c r="AK448" i="12"/>
  <c r="AK447" i="12" s="1"/>
  <c r="W179" i="12"/>
  <c r="W178" i="12"/>
  <c r="X177" i="12"/>
  <c r="L333" i="12"/>
  <c r="M331" i="12"/>
  <c r="L332" i="12"/>
  <c r="S247" i="12"/>
  <c r="R249" i="12"/>
  <c r="R248" i="12"/>
  <c r="AH434" i="12"/>
  <c r="AH433" i="12" s="1"/>
  <c r="BF435" i="12"/>
  <c r="BG435" i="12" s="1"/>
  <c r="BF467" i="12"/>
  <c r="BD466" i="12"/>
  <c r="BC465" i="12"/>
  <c r="AI465" i="12" s="1"/>
  <c r="AH460" i="12"/>
  <c r="BB468" i="12"/>
  <c r="BD465" i="12"/>
  <c r="AJ465" i="12" s="1"/>
  <c r="AH464" i="12"/>
  <c r="BF466" i="12"/>
  <c r="BB465" i="12"/>
  <c r="BE463" i="12"/>
  <c r="AK463" i="12" s="1"/>
  <c r="BC466" i="12"/>
  <c r="BB466" i="12"/>
  <c r="BD463" i="12"/>
  <c r="BC467" i="12"/>
  <c r="BC464" i="12"/>
  <c r="AI464" i="12"/>
  <c r="AL460" i="12"/>
  <c r="BD468" i="12"/>
  <c r="BB467" i="12"/>
  <c r="BC468" i="12"/>
  <c r="BD467" i="12"/>
  <c r="BE464" i="12"/>
  <c r="AK464" i="12" s="1"/>
  <c r="AJ460" i="12"/>
  <c r="BF468" i="12"/>
  <c r="BD464" i="12"/>
  <c r="AJ464" i="12" s="1"/>
  <c r="AI460" i="12"/>
  <c r="BE468" i="12"/>
  <c r="BB464" i="12"/>
  <c r="BC463" i="12"/>
  <c r="AI463" i="12" s="1"/>
  <c r="BB463" i="12"/>
  <c r="AH463" i="12" s="1"/>
  <c r="AK460" i="12"/>
  <c r="BE465" i="12"/>
  <c r="AK465" i="12" s="1"/>
  <c r="BE467" i="12"/>
  <c r="BE466" i="12"/>
  <c r="AJ463" i="12"/>
  <c r="AH465" i="12"/>
  <c r="T220" i="12"/>
  <c r="U219" i="12"/>
  <c r="T221" i="12"/>
  <c r="W191" i="12"/>
  <c r="V192" i="12"/>
  <c r="V193" i="12"/>
  <c r="BG450" i="12"/>
  <c r="O290" i="12"/>
  <c r="P289" i="12"/>
  <c r="O291" i="12"/>
  <c r="F416" i="12"/>
  <c r="F417" i="12"/>
  <c r="G415" i="12"/>
  <c r="L345" i="12"/>
  <c r="K346" i="12"/>
  <c r="K347" i="12"/>
  <c r="Y151" i="12"/>
  <c r="Y150" i="12"/>
  <c r="Z149" i="12"/>
  <c r="H389" i="12"/>
  <c r="I387" i="12"/>
  <c r="H388" i="12"/>
  <c r="D445" i="12"/>
  <c r="E443" i="12"/>
  <c r="D444" i="12"/>
  <c r="Q263" i="12"/>
  <c r="Q262" i="12"/>
  <c r="R261" i="12"/>
  <c r="AE66" i="12"/>
  <c r="AF65" i="12"/>
  <c r="AE67" i="12"/>
  <c r="J360" i="12"/>
  <c r="J361" i="12"/>
  <c r="K359" i="12"/>
  <c r="AF52" i="12"/>
  <c r="AG51" i="12"/>
  <c r="AF53" i="12"/>
  <c r="AT29" i="12"/>
  <c r="AQ29" i="12" s="1"/>
  <c r="AN29" i="12"/>
  <c r="AO29" i="12"/>
  <c r="AZ29" i="12"/>
  <c r="N305" i="12"/>
  <c r="N304" i="12"/>
  <c r="O303" i="12"/>
  <c r="AI448" i="12"/>
  <c r="AI447" i="12" s="1"/>
  <c r="BG454" i="12"/>
  <c r="N317" i="12"/>
  <c r="M319" i="12"/>
  <c r="M318" i="12"/>
  <c r="AL434" i="12"/>
  <c r="AL433" i="12" s="1"/>
  <c r="F429" i="12"/>
  <c r="E430" i="12"/>
  <c r="E431" i="12"/>
  <c r="BG453" i="12"/>
  <c r="C458" i="12"/>
  <c r="C459" i="12"/>
  <c r="D457" i="12"/>
  <c r="AL449" i="12"/>
  <c r="AL450" i="12"/>
  <c r="AL451" i="12"/>
  <c r="AN14" i="12"/>
  <c r="AO14" i="12" s="1"/>
  <c r="AW15" i="12" s="1"/>
  <c r="Q275" i="12"/>
  <c r="P276" i="12"/>
  <c r="P277" i="12"/>
  <c r="U206" i="12"/>
  <c r="V205" i="12"/>
  <c r="U207" i="12"/>
  <c r="I375" i="12"/>
  <c r="I374" i="12"/>
  <c r="J373" i="12"/>
  <c r="Y163" i="12"/>
  <c r="X165" i="12"/>
  <c r="X164" i="12"/>
  <c r="AY462" i="12"/>
  <c r="AY466" i="12"/>
  <c r="AY464" i="12" s="1"/>
  <c r="H401" i="12"/>
  <c r="G403" i="12"/>
  <c r="G402" i="12"/>
  <c r="AG38" i="12"/>
  <c r="AG39" i="12"/>
  <c r="AR44" i="12"/>
  <c r="AS44" i="12" s="1"/>
  <c r="AR45" i="12"/>
  <c r="AS45" i="12" s="1"/>
  <c r="AR48" i="12"/>
  <c r="AR43" i="12"/>
  <c r="AS43" i="12" s="1"/>
  <c r="AR47" i="12"/>
  <c r="AR46" i="12"/>
  <c r="AH448" i="12"/>
  <c r="AH447" i="12" s="1"/>
  <c r="AE79" i="12"/>
  <c r="AD80" i="12"/>
  <c r="AD81" i="12"/>
  <c r="T233" i="12"/>
  <c r="S235" i="12"/>
  <c r="S234" i="12"/>
  <c r="BG451" i="12"/>
  <c r="AB109" i="12"/>
  <c r="AC107" i="12"/>
  <c r="AB108" i="12"/>
  <c r="BG449" i="12"/>
  <c r="AD93" i="12"/>
  <c r="AC95" i="12"/>
  <c r="AC94" i="12"/>
  <c r="AL418" i="11"/>
  <c r="AL423" i="11"/>
  <c r="AL421" i="11"/>
  <c r="AL422" i="11"/>
  <c r="AP454" i="11"/>
  <c r="AQ454" i="11" s="1"/>
  <c r="AV468" i="11"/>
  <c r="AP468" i="11" s="1"/>
  <c r="AQ468" i="11" s="1"/>
  <c r="AP453" i="11"/>
  <c r="AQ453" i="11" s="1"/>
  <c r="AV467" i="11"/>
  <c r="AP467" i="11" s="1"/>
  <c r="AQ467" i="11" s="1"/>
  <c r="AP452" i="11"/>
  <c r="AQ452" i="11" s="1"/>
  <c r="AV466" i="11"/>
  <c r="AP466" i="11" s="1"/>
  <c r="AQ466" i="11" s="1"/>
  <c r="AY446" i="11"/>
  <c r="AY444" i="11"/>
  <c r="AW449" i="11"/>
  <c r="AP437" i="11"/>
  <c r="AV451" i="11"/>
  <c r="AP436" i="11"/>
  <c r="AV450" i="11"/>
  <c r="AY438" i="11"/>
  <c r="AY434" i="11"/>
  <c r="AY422" i="11"/>
  <c r="BD439" i="11"/>
  <c r="BC440" i="11"/>
  <c r="BE439" i="11"/>
  <c r="BE438" i="11"/>
  <c r="BC436" i="11"/>
  <c r="AI436" i="11" s="1"/>
  <c r="BC438" i="11"/>
  <c r="BB440" i="11"/>
  <c r="BB439" i="11"/>
  <c r="BD438" i="11"/>
  <c r="BB436" i="11"/>
  <c r="BE437" i="11"/>
  <c r="AK437" i="11" s="1"/>
  <c r="BB438" i="11"/>
  <c r="BD437" i="11"/>
  <c r="AJ437" i="11" s="1"/>
  <c r="BD435" i="11"/>
  <c r="AJ435" i="11" s="1"/>
  <c r="BB435" i="11"/>
  <c r="AH435" i="11" s="1"/>
  <c r="BF439" i="11"/>
  <c r="BF438" i="11"/>
  <c r="BD436" i="11"/>
  <c r="AJ436" i="11" s="1"/>
  <c r="BC437" i="11"/>
  <c r="AI437" i="11" s="1"/>
  <c r="BB437" i="11"/>
  <c r="AH437" i="11" s="1"/>
  <c r="AK432" i="11"/>
  <c r="AJ432" i="11"/>
  <c r="AH432" i="11"/>
  <c r="BC439" i="11"/>
  <c r="BF440" i="11"/>
  <c r="BE436" i="11"/>
  <c r="AK436" i="11" s="1"/>
  <c r="BD440" i="11"/>
  <c r="BE440" i="11"/>
  <c r="BE435" i="11"/>
  <c r="AK435" i="11" s="1"/>
  <c r="BC435" i="11"/>
  <c r="AI435" i="11" s="1"/>
  <c r="AI432" i="11"/>
  <c r="AI420" i="11"/>
  <c r="AI419" i="11" s="1"/>
  <c r="BF422" i="11"/>
  <c r="BG422" i="11" s="1"/>
  <c r="BG424" i="11"/>
  <c r="BF421" i="11"/>
  <c r="BG421" i="11" s="1"/>
  <c r="BF423" i="11"/>
  <c r="BG423" i="11" s="1"/>
  <c r="BG426" i="11"/>
  <c r="AJ420" i="11"/>
  <c r="AJ419" i="11" s="1"/>
  <c r="BG425" i="11"/>
  <c r="AK420" i="11"/>
  <c r="AK419" i="11" s="1"/>
  <c r="AL406" i="11"/>
  <c r="AL405" i="11" s="1"/>
  <c r="AG9" i="11"/>
  <c r="AF10" i="11"/>
  <c r="AF11" i="11"/>
  <c r="G374" i="11"/>
  <c r="H373" i="11"/>
  <c r="G375" i="11"/>
  <c r="V177" i="11"/>
  <c r="U179" i="11"/>
  <c r="U178" i="11"/>
  <c r="AD53" i="11"/>
  <c r="AD52" i="11"/>
  <c r="AE51" i="11"/>
  <c r="AG25" i="11"/>
  <c r="AG24" i="11"/>
  <c r="AR34" i="11"/>
  <c r="AR33" i="11"/>
  <c r="AR32" i="11"/>
  <c r="AR30" i="11"/>
  <c r="AS30" i="11" s="1"/>
  <c r="AR31" i="11"/>
  <c r="AS31" i="11" s="1"/>
  <c r="Z121" i="11"/>
  <c r="Y122" i="11"/>
  <c r="Y123" i="11"/>
  <c r="Q234" i="11"/>
  <c r="Q235" i="11"/>
  <c r="R233" i="11"/>
  <c r="P248" i="11"/>
  <c r="P249" i="11"/>
  <c r="Q247" i="11"/>
  <c r="F389" i="11"/>
  <c r="F388" i="11"/>
  <c r="G387" i="11"/>
  <c r="M291" i="11"/>
  <c r="M290" i="11"/>
  <c r="N289" i="11"/>
  <c r="AE39" i="11"/>
  <c r="AE38" i="11"/>
  <c r="AF37" i="11"/>
  <c r="H360" i="11"/>
  <c r="H361" i="11"/>
  <c r="I359" i="11"/>
  <c r="C443" i="11"/>
  <c r="C456" i="11"/>
  <c r="AZ463" i="11" s="1"/>
  <c r="AB81" i="11"/>
  <c r="AB80" i="11"/>
  <c r="AC79" i="11"/>
  <c r="L305" i="11"/>
  <c r="M303" i="11"/>
  <c r="L304" i="11"/>
  <c r="W151" i="11"/>
  <c r="W150" i="11"/>
  <c r="X149" i="11"/>
  <c r="D417" i="11"/>
  <c r="D416" i="11"/>
  <c r="E415" i="11"/>
  <c r="AA107" i="11"/>
  <c r="Z108" i="11"/>
  <c r="Z109" i="11"/>
  <c r="P261" i="11"/>
  <c r="O263" i="11"/>
  <c r="O262" i="11"/>
  <c r="R220" i="11"/>
  <c r="S219" i="11"/>
  <c r="R221" i="11"/>
  <c r="T192" i="11"/>
  <c r="U191" i="11"/>
  <c r="T193" i="11"/>
  <c r="E402" i="11"/>
  <c r="E403" i="11"/>
  <c r="F401" i="11"/>
  <c r="N276" i="11"/>
  <c r="O275" i="11"/>
  <c r="N277" i="11"/>
  <c r="X137" i="11"/>
  <c r="Y135" i="11"/>
  <c r="X136" i="11"/>
  <c r="J332" i="11"/>
  <c r="J333" i="11"/>
  <c r="K331" i="11"/>
  <c r="C430" i="11"/>
  <c r="C431" i="11"/>
  <c r="D429" i="11"/>
  <c r="I347" i="11"/>
  <c r="J345" i="11"/>
  <c r="I346" i="11"/>
  <c r="AA95" i="11"/>
  <c r="AB93" i="11"/>
  <c r="AA94" i="11"/>
  <c r="L317" i="11"/>
  <c r="K318" i="11"/>
  <c r="K319" i="11"/>
  <c r="S206" i="11"/>
  <c r="S207" i="11"/>
  <c r="T205" i="11"/>
  <c r="AC67" i="11"/>
  <c r="AD65" i="11"/>
  <c r="AC66" i="11"/>
  <c r="V164" i="11"/>
  <c r="V165" i="11"/>
  <c r="W163" i="11"/>
  <c r="BF464" i="12" l="1"/>
  <c r="BG464" i="12" s="1"/>
  <c r="AQ28" i="12"/>
  <c r="BE482" i="12" s="1"/>
  <c r="AK462" i="12"/>
  <c r="AK461" i="12" s="1"/>
  <c r="BG468" i="12"/>
  <c r="BG466" i="12"/>
  <c r="BF465" i="12"/>
  <c r="BG465" i="12" s="1"/>
  <c r="AH462" i="12"/>
  <c r="AH461" i="12" s="1"/>
  <c r="BF463" i="12"/>
  <c r="BG463" i="12" s="1"/>
  <c r="AA136" i="12"/>
  <c r="AA137" i="12"/>
  <c r="AB135" i="12"/>
  <c r="O305" i="12"/>
  <c r="O304" i="12"/>
  <c r="P303" i="12"/>
  <c r="G417" i="12"/>
  <c r="G416" i="12"/>
  <c r="H415" i="12"/>
  <c r="D458" i="12"/>
  <c r="D459" i="12"/>
  <c r="E457" i="12"/>
  <c r="AC109" i="12"/>
  <c r="AC108" i="12"/>
  <c r="AD107" i="12"/>
  <c r="I389" i="12"/>
  <c r="J387" i="12"/>
  <c r="I388" i="12"/>
  <c r="V206" i="12"/>
  <c r="W205" i="12"/>
  <c r="V207" i="12"/>
  <c r="R263" i="12"/>
  <c r="R262" i="12"/>
  <c r="S261" i="12"/>
  <c r="R275" i="12"/>
  <c r="Q276" i="12"/>
  <c r="Q277" i="12"/>
  <c r="M345" i="12"/>
  <c r="L346" i="12"/>
  <c r="L347" i="12"/>
  <c r="AE93" i="12"/>
  <c r="AD94" i="12"/>
  <c r="AD95" i="12"/>
  <c r="AF79" i="12"/>
  <c r="AE81" i="12"/>
  <c r="AE80" i="12"/>
  <c r="E444" i="12"/>
  <c r="E445" i="12"/>
  <c r="F443" i="12"/>
  <c r="M333" i="12"/>
  <c r="N331" i="12"/>
  <c r="M332" i="12"/>
  <c r="H403" i="12"/>
  <c r="H402" i="12"/>
  <c r="I401" i="12"/>
  <c r="L359" i="12"/>
  <c r="K361" i="12"/>
  <c r="K360" i="12"/>
  <c r="AC121" i="12"/>
  <c r="AB122" i="12"/>
  <c r="AB123" i="12"/>
  <c r="AL448" i="12"/>
  <c r="AL447" i="12" s="1"/>
  <c r="X179" i="12"/>
  <c r="Y177" i="12"/>
  <c r="X178" i="12"/>
  <c r="AT43" i="12"/>
  <c r="AQ43" i="12" s="1"/>
  <c r="AO43" i="12"/>
  <c r="AN43" i="12"/>
  <c r="AW43" i="12"/>
  <c r="AZ43" i="12"/>
  <c r="F431" i="12"/>
  <c r="G429" i="12"/>
  <c r="F430" i="12"/>
  <c r="AT45" i="12"/>
  <c r="AQ45" i="12" s="1"/>
  <c r="AN45" i="12"/>
  <c r="AO45" i="12"/>
  <c r="AG65" i="12"/>
  <c r="AF66" i="12"/>
  <c r="AF67" i="12"/>
  <c r="Z151" i="12"/>
  <c r="AA149" i="12"/>
  <c r="Z150" i="12"/>
  <c r="P290" i="12"/>
  <c r="P291" i="12"/>
  <c r="Q289" i="12"/>
  <c r="BG467" i="12"/>
  <c r="O317" i="12"/>
  <c r="N319" i="12"/>
  <c r="N318" i="12"/>
  <c r="AI462" i="12"/>
  <c r="AI461" i="12" s="1"/>
  <c r="T247" i="12"/>
  <c r="S249" i="12"/>
  <c r="S248" i="12"/>
  <c r="T235" i="12"/>
  <c r="U233" i="12"/>
  <c r="T234" i="12"/>
  <c r="AG52" i="12"/>
  <c r="AG53" i="12"/>
  <c r="AR60" i="12"/>
  <c r="AR61" i="12"/>
  <c r="AR57" i="12"/>
  <c r="AS57" i="12" s="1"/>
  <c r="AR62" i="12"/>
  <c r="AR59" i="12"/>
  <c r="AS59" i="12" s="1"/>
  <c r="AR58" i="12"/>
  <c r="AS58" i="12" s="1"/>
  <c r="AJ462" i="12"/>
  <c r="AJ461" i="12" s="1"/>
  <c r="X191" i="12"/>
  <c r="W193" i="12"/>
  <c r="W192" i="12"/>
  <c r="J375" i="12"/>
  <c r="J374" i="12"/>
  <c r="K373" i="12"/>
  <c r="U220" i="12"/>
  <c r="U221" i="12"/>
  <c r="V219" i="12"/>
  <c r="AL464" i="12"/>
  <c r="AL463" i="12"/>
  <c r="AL465" i="12"/>
  <c r="AT44" i="12"/>
  <c r="AQ44" i="12" s="1"/>
  <c r="AN44" i="12"/>
  <c r="AO44" i="12"/>
  <c r="Z163" i="12"/>
  <c r="Y164" i="12"/>
  <c r="Y165" i="12"/>
  <c r="AN28" i="12"/>
  <c r="AO28" i="12" s="1"/>
  <c r="AW29" i="12" s="1"/>
  <c r="AH436" i="11"/>
  <c r="BF436" i="11" s="1"/>
  <c r="BG436" i="11" s="1"/>
  <c r="C457" i="11"/>
  <c r="D457" i="11" s="1"/>
  <c r="AY460" i="11"/>
  <c r="AY458" i="11"/>
  <c r="AW463" i="11"/>
  <c r="AY436" i="11"/>
  <c r="AL436" i="11"/>
  <c r="AL435" i="11"/>
  <c r="AL437" i="11"/>
  <c r="AP451" i="11"/>
  <c r="AV465" i="11"/>
  <c r="AP465" i="11" s="1"/>
  <c r="AP450" i="11"/>
  <c r="AV464" i="11"/>
  <c r="AP464" i="11" s="1"/>
  <c r="AI434" i="11"/>
  <c r="AI433" i="11" s="1"/>
  <c r="AL432" i="11"/>
  <c r="AK434" i="11"/>
  <c r="AK433" i="11" s="1"/>
  <c r="BD453" i="11"/>
  <c r="BB454" i="11"/>
  <c r="BC452" i="11"/>
  <c r="BF451" i="11"/>
  <c r="BB450" i="11"/>
  <c r="AH450" i="11" s="1"/>
  <c r="BB452" i="11"/>
  <c r="BE451" i="11"/>
  <c r="AK451" i="11" s="1"/>
  <c r="BD451" i="11"/>
  <c r="AJ451" i="11" s="1"/>
  <c r="AK446" i="11"/>
  <c r="BC451" i="11"/>
  <c r="AI451" i="11" s="1"/>
  <c r="BB451" i="11"/>
  <c r="AH451" i="11" s="1"/>
  <c r="BB449" i="11"/>
  <c r="AH449" i="11" s="1"/>
  <c r="BF452" i="11"/>
  <c r="BE452" i="11"/>
  <c r="BF453" i="11"/>
  <c r="BD450" i="11"/>
  <c r="AJ450" i="11" s="1"/>
  <c r="BE453" i="11"/>
  <c r="BD452" i="11"/>
  <c r="BC450" i="11"/>
  <c r="AI450" i="11" s="1"/>
  <c r="BF450" i="11"/>
  <c r="BC453" i="11"/>
  <c r="BE454" i="11"/>
  <c r="BF454" i="11"/>
  <c r="BB453" i="11"/>
  <c r="BC449" i="11"/>
  <c r="AI449" i="11" s="1"/>
  <c r="AJ446" i="11"/>
  <c r="BE450" i="11"/>
  <c r="AK450" i="11" s="1"/>
  <c r="BF449" i="11"/>
  <c r="BD454" i="11"/>
  <c r="AH446" i="11"/>
  <c r="BD449" i="11"/>
  <c r="AJ449" i="11" s="1"/>
  <c r="AI446" i="11"/>
  <c r="BC454" i="11"/>
  <c r="BE449" i="11"/>
  <c r="AK449" i="11" s="1"/>
  <c r="AY452" i="11"/>
  <c r="AY448" i="11"/>
  <c r="AJ434" i="11"/>
  <c r="AJ433" i="11" s="1"/>
  <c r="BG440" i="11"/>
  <c r="BG439" i="11"/>
  <c r="BG438" i="11"/>
  <c r="BF437" i="11"/>
  <c r="BG437" i="11" s="1"/>
  <c r="BF435" i="11"/>
  <c r="BG435" i="11" s="1"/>
  <c r="AL420" i="11"/>
  <c r="AL419" i="11" s="1"/>
  <c r="AH420" i="11"/>
  <c r="AH419" i="11" s="1"/>
  <c r="AO31" i="11"/>
  <c r="AN31" i="11"/>
  <c r="AO30" i="11"/>
  <c r="AN30" i="11"/>
  <c r="AR15" i="11"/>
  <c r="AS15" i="11" s="1"/>
  <c r="AG10" i="11"/>
  <c r="AG11" i="11"/>
  <c r="AR17" i="11"/>
  <c r="AR16" i="11"/>
  <c r="AS16" i="11" s="1"/>
  <c r="AR19" i="11"/>
  <c r="AR18" i="11"/>
  <c r="AR20" i="11"/>
  <c r="I360" i="11"/>
  <c r="J359" i="11"/>
  <c r="I361" i="11"/>
  <c r="U205" i="11"/>
  <c r="T207" i="11"/>
  <c r="T206" i="11"/>
  <c r="Q249" i="11"/>
  <c r="R247" i="11"/>
  <c r="Q248" i="11"/>
  <c r="AC80" i="11"/>
  <c r="AC81" i="11"/>
  <c r="AD79" i="11"/>
  <c r="D430" i="11"/>
  <c r="E429" i="11"/>
  <c r="D431" i="11"/>
  <c r="X150" i="11"/>
  <c r="Y149" i="11"/>
  <c r="X151" i="11"/>
  <c r="AF38" i="11"/>
  <c r="AG37" i="11"/>
  <c r="AF39" i="11"/>
  <c r="H387" i="11"/>
  <c r="G389" i="11"/>
  <c r="G388" i="11"/>
  <c r="AE53" i="11"/>
  <c r="AE52" i="11"/>
  <c r="AF51" i="11"/>
  <c r="W165" i="11"/>
  <c r="W164" i="11"/>
  <c r="X163" i="11"/>
  <c r="L331" i="11"/>
  <c r="K332" i="11"/>
  <c r="K333" i="11"/>
  <c r="Q261" i="11"/>
  <c r="P263" i="11"/>
  <c r="P262" i="11"/>
  <c r="D443" i="11"/>
  <c r="C445" i="11"/>
  <c r="C444" i="11"/>
  <c r="F403" i="11"/>
  <c r="G401" i="11"/>
  <c r="F402" i="11"/>
  <c r="S233" i="11"/>
  <c r="R235" i="11"/>
  <c r="R234" i="11"/>
  <c r="V179" i="11"/>
  <c r="W177" i="11"/>
  <c r="V178" i="11"/>
  <c r="O276" i="11"/>
  <c r="O277" i="11"/>
  <c r="P275" i="11"/>
  <c r="O289" i="11"/>
  <c r="N290" i="11"/>
  <c r="N291" i="11"/>
  <c r="I373" i="11"/>
  <c r="H375" i="11"/>
  <c r="H374" i="11"/>
  <c r="J346" i="11"/>
  <c r="K345" i="11"/>
  <c r="J347" i="11"/>
  <c r="AA109" i="11"/>
  <c r="AA108" i="11"/>
  <c r="AB107" i="11"/>
  <c r="S220" i="11"/>
  <c r="T219" i="11"/>
  <c r="S221" i="11"/>
  <c r="L318" i="11"/>
  <c r="L319" i="11"/>
  <c r="M317" i="11"/>
  <c r="Y136" i="11"/>
  <c r="Y137" i="11"/>
  <c r="Z135" i="11"/>
  <c r="F415" i="11"/>
  <c r="E417" i="11"/>
  <c r="E416" i="11"/>
  <c r="Z123" i="11"/>
  <c r="AA121" i="11"/>
  <c r="Z122" i="11"/>
  <c r="U192" i="11"/>
  <c r="V191" i="11"/>
  <c r="U193" i="11"/>
  <c r="AB94" i="11"/>
  <c r="AB95" i="11"/>
  <c r="AC93" i="11"/>
  <c r="AD66" i="11"/>
  <c r="AE65" i="11"/>
  <c r="AD67" i="11"/>
  <c r="M305" i="11"/>
  <c r="N303" i="11"/>
  <c r="M304" i="11"/>
  <c r="AN42" i="12" l="1"/>
  <c r="AO42" i="12" s="1"/>
  <c r="AQ42" i="12"/>
  <c r="BE483" i="12" s="1"/>
  <c r="AL462" i="12"/>
  <c r="AL461" i="12" s="1"/>
  <c r="AT59" i="12"/>
  <c r="AQ59" i="12" s="1"/>
  <c r="AN59" i="12"/>
  <c r="AO59" i="12"/>
  <c r="J389" i="12"/>
  <c r="K387" i="12"/>
  <c r="J388" i="12"/>
  <c r="R277" i="12"/>
  <c r="S275" i="12"/>
  <c r="R276" i="12"/>
  <c r="X205" i="12"/>
  <c r="W207" i="12"/>
  <c r="W206" i="12"/>
  <c r="AT58" i="12"/>
  <c r="AQ58" i="12" s="1"/>
  <c r="AO58" i="12"/>
  <c r="AN58" i="12"/>
  <c r="I415" i="12"/>
  <c r="H416" i="12"/>
  <c r="H417" i="12"/>
  <c r="T249" i="12"/>
  <c r="U247" i="12"/>
  <c r="T248" i="12"/>
  <c r="AA151" i="12"/>
  <c r="AB149" i="12"/>
  <c r="AA150" i="12"/>
  <c r="I403" i="12"/>
  <c r="I402" i="12"/>
  <c r="J401" i="12"/>
  <c r="V220" i="12"/>
  <c r="V221" i="12"/>
  <c r="W219" i="12"/>
  <c r="AC123" i="12"/>
  <c r="AD121" i="12"/>
  <c r="AC122" i="12"/>
  <c r="T261" i="12"/>
  <c r="S262" i="12"/>
  <c r="S263" i="12"/>
  <c r="P304" i="12"/>
  <c r="P305" i="12"/>
  <c r="Q303" i="12"/>
  <c r="AG79" i="12"/>
  <c r="AF80" i="12"/>
  <c r="AF81" i="12"/>
  <c r="AE107" i="12"/>
  <c r="AD109" i="12"/>
  <c r="AD108" i="12"/>
  <c r="K374" i="12"/>
  <c r="L373" i="12"/>
  <c r="K375" i="12"/>
  <c r="AG66" i="12"/>
  <c r="AG67" i="12"/>
  <c r="AR76" i="12"/>
  <c r="AR72" i="12"/>
  <c r="AS72" i="12" s="1"/>
  <c r="AR71" i="12"/>
  <c r="AS71" i="12" s="1"/>
  <c r="AR74" i="12"/>
  <c r="AR75" i="12"/>
  <c r="AR73" i="12"/>
  <c r="AS73" i="12" s="1"/>
  <c r="O331" i="12"/>
  <c r="N332" i="12"/>
  <c r="N333" i="12"/>
  <c r="M359" i="12"/>
  <c r="L360" i="12"/>
  <c r="L361" i="12"/>
  <c r="Z164" i="12"/>
  <c r="Z165" i="12"/>
  <c r="AA163" i="12"/>
  <c r="E458" i="12"/>
  <c r="F457" i="12"/>
  <c r="E459" i="12"/>
  <c r="U235" i="12"/>
  <c r="V233" i="12"/>
  <c r="U234" i="12"/>
  <c r="Q290" i="12"/>
  <c r="R289" i="12"/>
  <c r="Q291" i="12"/>
  <c r="Z177" i="12"/>
  <c r="Y179" i="12"/>
  <c r="Y178" i="12"/>
  <c r="Y191" i="12"/>
  <c r="X193" i="12"/>
  <c r="X192" i="12"/>
  <c r="M346" i="12"/>
  <c r="M347" i="12"/>
  <c r="N345" i="12"/>
  <c r="G431" i="12"/>
  <c r="G430" i="12"/>
  <c r="H429" i="12"/>
  <c r="AT57" i="12"/>
  <c r="AQ57" i="12" s="1"/>
  <c r="AO57" i="12"/>
  <c r="AN57" i="12"/>
  <c r="AZ57" i="12"/>
  <c r="AZ473" i="12" s="1"/>
  <c r="AD476" i="12" s="1"/>
  <c r="O318" i="12"/>
  <c r="P317" i="12"/>
  <c r="O319" i="12"/>
  <c r="AC135" i="12"/>
  <c r="AB136" i="12"/>
  <c r="AB137" i="12"/>
  <c r="AE94" i="12"/>
  <c r="AF93" i="12"/>
  <c r="AE95" i="12"/>
  <c r="F444" i="12"/>
  <c r="G443" i="12"/>
  <c r="F445" i="12"/>
  <c r="C459" i="11"/>
  <c r="C458" i="11"/>
  <c r="AY450" i="11"/>
  <c r="AL446" i="11"/>
  <c r="AS17" i="11"/>
  <c r="AN17" i="11" s="1"/>
  <c r="AL449" i="11"/>
  <c r="AL451" i="11"/>
  <c r="AN15" i="11"/>
  <c r="BD467" i="11"/>
  <c r="BE466" i="11"/>
  <c r="BC465" i="11"/>
  <c r="AI465" i="11" s="1"/>
  <c r="AK460" i="11"/>
  <c r="BD466" i="11"/>
  <c r="BB465" i="11"/>
  <c r="AH465" i="11" s="1"/>
  <c r="BE467" i="11"/>
  <c r="BC466" i="11"/>
  <c r="BB466" i="11"/>
  <c r="BF467" i="11"/>
  <c r="BD464" i="11"/>
  <c r="AJ464" i="11" s="1"/>
  <c r="BF468" i="11"/>
  <c r="BC468" i="11"/>
  <c r="AJ460" i="11"/>
  <c r="BD468" i="11"/>
  <c r="BC463" i="11"/>
  <c r="AI463" i="11" s="1"/>
  <c r="BE464" i="11"/>
  <c r="AK464" i="11" s="1"/>
  <c r="AH460" i="11"/>
  <c r="BF466" i="11"/>
  <c r="BD463" i="11"/>
  <c r="AJ463" i="11" s="1"/>
  <c r="BB464" i="11"/>
  <c r="AH464" i="11" s="1"/>
  <c r="BB467" i="11"/>
  <c r="BE465" i="11"/>
  <c r="AK465" i="11" s="1"/>
  <c r="AI460" i="11"/>
  <c r="BC467" i="11"/>
  <c r="BD465" i="11"/>
  <c r="AJ465" i="11" s="1"/>
  <c r="BE468" i="11"/>
  <c r="BB463" i="11"/>
  <c r="AH463" i="11" s="1"/>
  <c r="BC464" i="11"/>
  <c r="AI464" i="11" s="1"/>
  <c r="BB468" i="11"/>
  <c r="BE463" i="11"/>
  <c r="AK463" i="11" s="1"/>
  <c r="AY466" i="11"/>
  <c r="AY462" i="11"/>
  <c r="AL450" i="11"/>
  <c r="BG450" i="11"/>
  <c r="AI448" i="11"/>
  <c r="AI447" i="11" s="1"/>
  <c r="BG453" i="11"/>
  <c r="AK448" i="11"/>
  <c r="AK447" i="11" s="1"/>
  <c r="BG449" i="11"/>
  <c r="AJ448" i="11"/>
  <c r="AJ447" i="11" s="1"/>
  <c r="AH448" i="11"/>
  <c r="AH447" i="11" s="1"/>
  <c r="BG452" i="11"/>
  <c r="AH434" i="11"/>
  <c r="AH433" i="11" s="1"/>
  <c r="BG454" i="11"/>
  <c r="BG451" i="11"/>
  <c r="AL434" i="11"/>
  <c r="AL433" i="11" s="1"/>
  <c r="AR44" i="11"/>
  <c r="AS44" i="11" s="1"/>
  <c r="AR47" i="11"/>
  <c r="AR46" i="11"/>
  <c r="AR45" i="11"/>
  <c r="AS45" i="11" s="1"/>
  <c r="AR48" i="11"/>
  <c r="AR43" i="11"/>
  <c r="AS43" i="11" s="1"/>
  <c r="AO29" i="11"/>
  <c r="AN29" i="11"/>
  <c r="AN28" i="11" s="1"/>
  <c r="AO28" i="11" s="1"/>
  <c r="AW29" i="11" s="1"/>
  <c r="AN16" i="11"/>
  <c r="O303" i="11"/>
  <c r="N304" i="11"/>
  <c r="N305" i="11"/>
  <c r="AG39" i="11"/>
  <c r="AG38" i="11"/>
  <c r="K359" i="11"/>
  <c r="J360" i="11"/>
  <c r="J361" i="11"/>
  <c r="Q263" i="11"/>
  <c r="R261" i="11"/>
  <c r="Q262" i="11"/>
  <c r="AF53" i="11"/>
  <c r="AG51" i="11"/>
  <c r="AF52" i="11"/>
  <c r="Z149" i="11"/>
  <c r="Y150" i="11"/>
  <c r="Y151" i="11"/>
  <c r="M318" i="11"/>
  <c r="N317" i="11"/>
  <c r="M319" i="11"/>
  <c r="I387" i="11"/>
  <c r="H389" i="11"/>
  <c r="H388" i="11"/>
  <c r="D458" i="11"/>
  <c r="E457" i="11"/>
  <c r="D459" i="11"/>
  <c r="R248" i="11"/>
  <c r="R249" i="11"/>
  <c r="S247" i="11"/>
  <c r="AC107" i="11"/>
  <c r="AB109" i="11"/>
  <c r="AB108" i="11"/>
  <c r="L332" i="11"/>
  <c r="L333" i="11"/>
  <c r="M331" i="11"/>
  <c r="E431" i="11"/>
  <c r="E430" i="11"/>
  <c r="F429" i="11"/>
  <c r="AB121" i="11"/>
  <c r="AA123" i="11"/>
  <c r="AA122" i="11"/>
  <c r="K346" i="11"/>
  <c r="L345" i="11"/>
  <c r="K347" i="11"/>
  <c r="AD93" i="11"/>
  <c r="AC94" i="11"/>
  <c r="AC95" i="11"/>
  <c r="S235" i="11"/>
  <c r="S234" i="11"/>
  <c r="T233" i="11"/>
  <c r="G402" i="11"/>
  <c r="H401" i="11"/>
  <c r="G403" i="11"/>
  <c r="AE79" i="11"/>
  <c r="AD81" i="11"/>
  <c r="AD80" i="11"/>
  <c r="V192" i="11"/>
  <c r="V193" i="11"/>
  <c r="W191" i="11"/>
  <c r="W178" i="11"/>
  <c r="X177" i="11"/>
  <c r="W179" i="11"/>
  <c r="V205" i="11"/>
  <c r="U206" i="11"/>
  <c r="U207" i="11"/>
  <c r="J373" i="11"/>
  <c r="I374" i="11"/>
  <c r="I375" i="11"/>
  <c r="P289" i="11"/>
  <c r="O290" i="11"/>
  <c r="O291" i="11"/>
  <c r="P276" i="11"/>
  <c r="Q275" i="11"/>
  <c r="P277" i="11"/>
  <c r="AE66" i="11"/>
  <c r="AE67" i="11"/>
  <c r="AF65" i="11"/>
  <c r="F417" i="11"/>
  <c r="F416" i="11"/>
  <c r="G415" i="11"/>
  <c r="T221" i="11"/>
  <c r="T220" i="11"/>
  <c r="U219" i="11"/>
  <c r="Z136" i="11"/>
  <c r="AA135" i="11"/>
  <c r="Z137" i="11"/>
  <c r="D445" i="11"/>
  <c r="E443" i="11"/>
  <c r="D444" i="11"/>
  <c r="X164" i="11"/>
  <c r="X165" i="11"/>
  <c r="Y163" i="11"/>
  <c r="AC137" i="12" l="1"/>
  <c r="AD135" i="12"/>
  <c r="AC136" i="12"/>
  <c r="I416" i="12"/>
  <c r="J415" i="12"/>
  <c r="I417" i="12"/>
  <c r="P319" i="12"/>
  <c r="P318" i="12"/>
  <c r="Q317" i="12"/>
  <c r="AA177" i="12"/>
  <c r="Z178" i="12"/>
  <c r="Z179" i="12"/>
  <c r="AN56" i="12"/>
  <c r="AO56" i="12" s="1"/>
  <c r="AW57" i="12" s="1"/>
  <c r="AY473" i="12" s="1"/>
  <c r="AD475" i="12" s="1"/>
  <c r="AA164" i="12"/>
  <c r="AA165" i="12"/>
  <c r="AB163" i="12"/>
  <c r="W220" i="12"/>
  <c r="X219" i="12"/>
  <c r="W221" i="12"/>
  <c r="AG80" i="12"/>
  <c r="AG81" i="12"/>
  <c r="AR86" i="12"/>
  <c r="AS86" i="12" s="1"/>
  <c r="AR89" i="12"/>
  <c r="AR87" i="12"/>
  <c r="AS87" i="12" s="1"/>
  <c r="AR90" i="12"/>
  <c r="AR88" i="12"/>
  <c r="AR85" i="12"/>
  <c r="AS85" i="12" s="1"/>
  <c r="S277" i="12"/>
  <c r="T275" i="12"/>
  <c r="S276" i="12"/>
  <c r="M360" i="12"/>
  <c r="N359" i="12"/>
  <c r="M361" i="12"/>
  <c r="Q304" i="12"/>
  <c r="R303" i="12"/>
  <c r="Q305" i="12"/>
  <c r="J403" i="12"/>
  <c r="J402" i="12"/>
  <c r="K401" i="12"/>
  <c r="H431" i="12"/>
  <c r="I429" i="12"/>
  <c r="H430" i="12"/>
  <c r="L387" i="12"/>
  <c r="K389" i="12"/>
  <c r="K388" i="12"/>
  <c r="G444" i="12"/>
  <c r="H443" i="12"/>
  <c r="G445" i="12"/>
  <c r="F458" i="12"/>
  <c r="F459" i="12"/>
  <c r="G457" i="12"/>
  <c r="AT73" i="12"/>
  <c r="AQ73" i="12" s="1"/>
  <c r="AO73" i="12"/>
  <c r="AN73" i="12"/>
  <c r="L375" i="12"/>
  <c r="M373" i="12"/>
  <c r="L374" i="12"/>
  <c r="U261" i="12"/>
  <c r="T262" i="12"/>
  <c r="T263" i="12"/>
  <c r="S289" i="12"/>
  <c r="R290" i="12"/>
  <c r="R291" i="12"/>
  <c r="N346" i="12"/>
  <c r="N347" i="12"/>
  <c r="O345" i="12"/>
  <c r="AT71" i="12"/>
  <c r="AQ71" i="12" s="1"/>
  <c r="AO71" i="12"/>
  <c r="AN71" i="12"/>
  <c r="AT72" i="12"/>
  <c r="AQ72" i="12" s="1"/>
  <c r="AN72" i="12"/>
  <c r="AO72" i="12"/>
  <c r="AF107" i="12"/>
  <c r="AE109" i="12"/>
  <c r="AE108" i="12"/>
  <c r="AD123" i="12"/>
  <c r="AD122" i="12"/>
  <c r="AE121" i="12"/>
  <c r="U249" i="12"/>
  <c r="U248" i="12"/>
  <c r="V247" i="12"/>
  <c r="Y193" i="12"/>
  <c r="Y192" i="12"/>
  <c r="Z191" i="12"/>
  <c r="O332" i="12"/>
  <c r="P331" i="12"/>
  <c r="O333" i="12"/>
  <c r="AB151" i="12"/>
  <c r="AC149" i="12"/>
  <c r="AB150" i="12"/>
  <c r="AG93" i="12"/>
  <c r="AF94" i="12"/>
  <c r="AF95" i="12"/>
  <c r="AQ56" i="12"/>
  <c r="BE484" i="12" s="1"/>
  <c r="AN472" i="12" s="1"/>
  <c r="AD474" i="12" s="1"/>
  <c r="V234" i="12"/>
  <c r="V235" i="12"/>
  <c r="W233" i="12"/>
  <c r="X206" i="12"/>
  <c r="Y205" i="12"/>
  <c r="X207" i="12"/>
  <c r="AT17" i="11"/>
  <c r="AL460" i="11"/>
  <c r="AO17" i="11"/>
  <c r="AZ15" i="11"/>
  <c r="BF465" i="11"/>
  <c r="BG465" i="11" s="1"/>
  <c r="AY464" i="11"/>
  <c r="BG467" i="11"/>
  <c r="AI462" i="11"/>
  <c r="AI461" i="11" s="1"/>
  <c r="BF464" i="11"/>
  <c r="BG464" i="11" s="1"/>
  <c r="AJ462" i="11"/>
  <c r="AJ461" i="11" s="1"/>
  <c r="BG466" i="11"/>
  <c r="AH462" i="11"/>
  <c r="AH461" i="11" s="1"/>
  <c r="BF463" i="11"/>
  <c r="BG463" i="11" s="1"/>
  <c r="AL464" i="11"/>
  <c r="AL465" i="11"/>
  <c r="AL463" i="11"/>
  <c r="AK462" i="11"/>
  <c r="AK461" i="11" s="1"/>
  <c r="AN14" i="11"/>
  <c r="BG468" i="11"/>
  <c r="AL448" i="11"/>
  <c r="AL447" i="11" s="1"/>
  <c r="AR60" i="11"/>
  <c r="AR58" i="11"/>
  <c r="AS58" i="11" s="1"/>
  <c r="AR61" i="11"/>
  <c r="AR59" i="11"/>
  <c r="AS59" i="11" s="1"/>
  <c r="AR57" i="11"/>
  <c r="AS57" i="11" s="1"/>
  <c r="AR62" i="11"/>
  <c r="AO43" i="11"/>
  <c r="AN43" i="11"/>
  <c r="AO45" i="11"/>
  <c r="AN45" i="11"/>
  <c r="AO44" i="11"/>
  <c r="AN44" i="11"/>
  <c r="AO15" i="11"/>
  <c r="AT15" i="11"/>
  <c r="AT29" i="11" s="1"/>
  <c r="AT16" i="11"/>
  <c r="AT30" i="11" s="1"/>
  <c r="AO16" i="11"/>
  <c r="AQ17" i="11"/>
  <c r="AT31" i="11"/>
  <c r="N318" i="11"/>
  <c r="N319" i="11"/>
  <c r="O317" i="11"/>
  <c r="S249" i="11"/>
  <c r="T247" i="11"/>
  <c r="S248" i="11"/>
  <c r="L359" i="11"/>
  <c r="K361" i="11"/>
  <c r="K360" i="11"/>
  <c r="E445" i="11"/>
  <c r="E444" i="11"/>
  <c r="F443" i="11"/>
  <c r="P291" i="11"/>
  <c r="P290" i="11"/>
  <c r="Q289" i="11"/>
  <c r="AE81" i="11"/>
  <c r="AF79" i="11"/>
  <c r="AE80" i="11"/>
  <c r="AB123" i="11"/>
  <c r="AB122" i="11"/>
  <c r="AC121" i="11"/>
  <c r="H402" i="11"/>
  <c r="I401" i="11"/>
  <c r="H403" i="11"/>
  <c r="T235" i="11"/>
  <c r="T234" i="11"/>
  <c r="U233" i="11"/>
  <c r="G416" i="11"/>
  <c r="H415" i="11"/>
  <c r="G417" i="11"/>
  <c r="X178" i="11"/>
  <c r="X179" i="11"/>
  <c r="Y177" i="11"/>
  <c r="F431" i="11"/>
  <c r="F430" i="11"/>
  <c r="G429" i="11"/>
  <c r="AA149" i="11"/>
  <c r="Z151" i="11"/>
  <c r="Z150" i="11"/>
  <c r="W205" i="11"/>
  <c r="V207" i="11"/>
  <c r="V206" i="11"/>
  <c r="AD94" i="11"/>
  <c r="AE93" i="11"/>
  <c r="AD95" i="11"/>
  <c r="E458" i="11"/>
  <c r="F457" i="11"/>
  <c r="E459" i="11"/>
  <c r="AA137" i="11"/>
  <c r="AB135" i="11"/>
  <c r="AA136" i="11"/>
  <c r="W193" i="11"/>
  <c r="W192" i="11"/>
  <c r="X191" i="11"/>
  <c r="AG52" i="11"/>
  <c r="AG53" i="11"/>
  <c r="O304" i="11"/>
  <c r="O305" i="11"/>
  <c r="P303" i="11"/>
  <c r="Q277" i="11"/>
  <c r="R275" i="11"/>
  <c r="Q276" i="11"/>
  <c r="Z163" i="11"/>
  <c r="Y165" i="11"/>
  <c r="Y164" i="11"/>
  <c r="M332" i="11"/>
  <c r="N331" i="11"/>
  <c r="M333" i="11"/>
  <c r="L346" i="11"/>
  <c r="M345" i="11"/>
  <c r="L347" i="11"/>
  <c r="I389" i="11"/>
  <c r="J387" i="11"/>
  <c r="I388" i="11"/>
  <c r="AC108" i="11"/>
  <c r="AD107" i="11"/>
  <c r="AC109" i="11"/>
  <c r="AF67" i="11"/>
  <c r="AG65" i="11"/>
  <c r="AF66" i="11"/>
  <c r="V219" i="11"/>
  <c r="U220" i="11"/>
  <c r="U221" i="11"/>
  <c r="J374" i="11"/>
  <c r="J375" i="11"/>
  <c r="K373" i="11"/>
  <c r="R262" i="11"/>
  <c r="S261" i="11"/>
  <c r="R263" i="11"/>
  <c r="AT87" i="12" l="1"/>
  <c r="AQ87" i="12" s="1"/>
  <c r="AN87" i="12"/>
  <c r="AO87" i="12"/>
  <c r="W247" i="12"/>
  <c r="V248" i="12"/>
  <c r="V249" i="12"/>
  <c r="AN70" i="12"/>
  <c r="AO70" i="12" s="1"/>
  <c r="AG95" i="12"/>
  <c r="AG94" i="12"/>
  <c r="AR100" i="12"/>
  <c r="AS100" i="12" s="1"/>
  <c r="AR104" i="12"/>
  <c r="AR99" i="12"/>
  <c r="AS99" i="12" s="1"/>
  <c r="AR101" i="12"/>
  <c r="AS101" i="12" s="1"/>
  <c r="AR102" i="12"/>
  <c r="AR103" i="12"/>
  <c r="AQ70" i="12"/>
  <c r="I430" i="12"/>
  <c r="J429" i="12"/>
  <c r="I431" i="12"/>
  <c r="Y219" i="12"/>
  <c r="X220" i="12"/>
  <c r="X221" i="12"/>
  <c r="AF121" i="12"/>
  <c r="AE122" i="12"/>
  <c r="AE123" i="12"/>
  <c r="O346" i="12"/>
  <c r="O347" i="12"/>
  <c r="P345" i="12"/>
  <c r="M375" i="12"/>
  <c r="N373" i="12"/>
  <c r="M374" i="12"/>
  <c r="U275" i="12"/>
  <c r="T277" i="12"/>
  <c r="T276" i="12"/>
  <c r="J417" i="12"/>
  <c r="J416" i="12"/>
  <c r="K415" i="12"/>
  <c r="W234" i="12"/>
  <c r="W235" i="12"/>
  <c r="X233" i="12"/>
  <c r="H444" i="12"/>
  <c r="H445" i="12"/>
  <c r="I443" i="12"/>
  <c r="Z192" i="12"/>
  <c r="Z193" i="12"/>
  <c r="AA191" i="12"/>
  <c r="R304" i="12"/>
  <c r="S303" i="12"/>
  <c r="R305" i="12"/>
  <c r="AT86" i="12"/>
  <c r="AQ86" i="12" s="1"/>
  <c r="AN86" i="12"/>
  <c r="AO86" i="12"/>
  <c r="AA178" i="12"/>
  <c r="AB177" i="12"/>
  <c r="AA179" i="12"/>
  <c r="G458" i="12"/>
  <c r="G459" i="12"/>
  <c r="H457" i="12"/>
  <c r="Q318" i="12"/>
  <c r="Q319" i="12"/>
  <c r="R317" i="12"/>
  <c r="V261" i="12"/>
  <c r="U262" i="12"/>
  <c r="U263" i="12"/>
  <c r="L388" i="12"/>
  <c r="L389" i="12"/>
  <c r="M387" i="12"/>
  <c r="N361" i="12"/>
  <c r="N360" i="12"/>
  <c r="O359" i="12"/>
  <c r="AB164" i="12"/>
  <c r="AC163" i="12"/>
  <c r="AB165" i="12"/>
  <c r="AT85" i="12"/>
  <c r="AQ85" i="12" s="1"/>
  <c r="AN85" i="12"/>
  <c r="AO85" i="12"/>
  <c r="Y206" i="12"/>
  <c r="Y207" i="12"/>
  <c r="Z205" i="12"/>
  <c r="AD137" i="12"/>
  <c r="AE135" i="12"/>
  <c r="AD136" i="12"/>
  <c r="AF109" i="12"/>
  <c r="AF108" i="12"/>
  <c r="AG107" i="12"/>
  <c r="S291" i="12"/>
  <c r="T289" i="12"/>
  <c r="S290" i="12"/>
  <c r="AC150" i="12"/>
  <c r="AD149" i="12"/>
  <c r="AC151" i="12"/>
  <c r="K402" i="12"/>
  <c r="K403" i="12"/>
  <c r="L401" i="12"/>
  <c r="P332" i="12"/>
  <c r="Q331" i="12"/>
  <c r="P333" i="12"/>
  <c r="AL462" i="11"/>
  <c r="AL461" i="11" s="1"/>
  <c r="AR74" i="11"/>
  <c r="AR73" i="11"/>
  <c r="AS73" i="11" s="1"/>
  <c r="AR71" i="11"/>
  <c r="AS71" i="11" s="1"/>
  <c r="AR75" i="11"/>
  <c r="AR72" i="11"/>
  <c r="AS72" i="11" s="1"/>
  <c r="AR76" i="11"/>
  <c r="AO57" i="11"/>
  <c r="AN57" i="11"/>
  <c r="AN59" i="11"/>
  <c r="AO59" i="11"/>
  <c r="AO58" i="11"/>
  <c r="AN58" i="11"/>
  <c r="AN42" i="11"/>
  <c r="AO42" i="11" s="1"/>
  <c r="AW43" i="11" s="1"/>
  <c r="AT43" i="11"/>
  <c r="AT57" i="11" s="1"/>
  <c r="AT44" i="11"/>
  <c r="AT58" i="11" s="1"/>
  <c r="AT45" i="11"/>
  <c r="AT59" i="11" s="1"/>
  <c r="AQ30" i="11"/>
  <c r="AQ29" i="11"/>
  <c r="AQ31" i="11"/>
  <c r="AQ15" i="11"/>
  <c r="AQ16" i="11"/>
  <c r="AO14" i="11"/>
  <c r="AW15" i="11" s="1"/>
  <c r="L373" i="11"/>
  <c r="K374" i="11"/>
  <c r="K375" i="11"/>
  <c r="W207" i="11"/>
  <c r="W206" i="11"/>
  <c r="X205" i="11"/>
  <c r="J401" i="11"/>
  <c r="I403" i="11"/>
  <c r="I402" i="11"/>
  <c r="M359" i="11"/>
  <c r="L361" i="11"/>
  <c r="L360" i="11"/>
  <c r="AA163" i="11"/>
  <c r="Z165" i="11"/>
  <c r="Z164" i="11"/>
  <c r="R276" i="11"/>
  <c r="R277" i="11"/>
  <c r="S275" i="11"/>
  <c r="AD109" i="11"/>
  <c r="AD108" i="11"/>
  <c r="AE107" i="11"/>
  <c r="P304" i="11"/>
  <c r="P305" i="11"/>
  <c r="Q303" i="11"/>
  <c r="T248" i="11"/>
  <c r="T249" i="11"/>
  <c r="U247" i="11"/>
  <c r="AA151" i="11"/>
  <c r="AB149" i="11"/>
  <c r="AA150" i="11"/>
  <c r="K387" i="11"/>
  <c r="J389" i="11"/>
  <c r="J388" i="11"/>
  <c r="X192" i="11"/>
  <c r="Y191" i="11"/>
  <c r="X193" i="11"/>
  <c r="AC122" i="11"/>
  <c r="AD121" i="11"/>
  <c r="AC123" i="11"/>
  <c r="S263" i="11"/>
  <c r="S262" i="11"/>
  <c r="T261" i="11"/>
  <c r="F458" i="11"/>
  <c r="G457" i="11"/>
  <c r="F459" i="11"/>
  <c r="H429" i="11"/>
  <c r="G431" i="11"/>
  <c r="G430" i="11"/>
  <c r="P317" i="11"/>
  <c r="O318" i="11"/>
  <c r="O319" i="11"/>
  <c r="Q291" i="11"/>
  <c r="R289" i="11"/>
  <c r="Q290" i="11"/>
  <c r="N333" i="11"/>
  <c r="N332" i="11"/>
  <c r="O331" i="11"/>
  <c r="N345" i="11"/>
  <c r="M346" i="11"/>
  <c r="M347" i="11"/>
  <c r="I415" i="11"/>
  <c r="H416" i="11"/>
  <c r="H417" i="11"/>
  <c r="Y178" i="11"/>
  <c r="Y179" i="11"/>
  <c r="Z177" i="11"/>
  <c r="AF81" i="11"/>
  <c r="AG79" i="11"/>
  <c r="AF80" i="11"/>
  <c r="F445" i="11"/>
  <c r="F444" i="11"/>
  <c r="G443" i="11"/>
  <c r="AG67" i="11"/>
  <c r="AG66" i="11"/>
  <c r="W219" i="11"/>
  <c r="V221" i="11"/>
  <c r="V220" i="11"/>
  <c r="AB137" i="11"/>
  <c r="AC135" i="11"/>
  <c r="AB136" i="11"/>
  <c r="AE94" i="11"/>
  <c r="AE95" i="11"/>
  <c r="AF93" i="11"/>
  <c r="U234" i="11"/>
  <c r="V233" i="11"/>
  <c r="U235" i="11"/>
  <c r="X234" i="12" l="1"/>
  <c r="Y233" i="12"/>
  <c r="X235" i="12"/>
  <c r="N375" i="12"/>
  <c r="O373" i="12"/>
  <c r="N374" i="12"/>
  <c r="AE137" i="12"/>
  <c r="AF135" i="12"/>
  <c r="AE136" i="12"/>
  <c r="K429" i="12"/>
  <c r="J431" i="12"/>
  <c r="J430" i="12"/>
  <c r="I457" i="12"/>
  <c r="H458" i="12"/>
  <c r="H459" i="12"/>
  <c r="X247" i="12"/>
  <c r="W249" i="12"/>
  <c r="W248" i="12"/>
  <c r="M401" i="12"/>
  <c r="L402" i="12"/>
  <c r="L403" i="12"/>
  <c r="AC164" i="12"/>
  <c r="AD163" i="12"/>
  <c r="AC165" i="12"/>
  <c r="AT100" i="12"/>
  <c r="AQ100" i="12" s="1"/>
  <c r="AN100" i="12"/>
  <c r="AO100" i="12"/>
  <c r="O361" i="12"/>
  <c r="O360" i="12"/>
  <c r="P359" i="12"/>
  <c r="S304" i="12"/>
  <c r="T303" i="12"/>
  <c r="S305" i="12"/>
  <c r="Z207" i="12"/>
  <c r="Z206" i="12"/>
  <c r="AA205" i="12"/>
  <c r="M388" i="12"/>
  <c r="M389" i="12"/>
  <c r="N387" i="12"/>
  <c r="AB191" i="12"/>
  <c r="AA192" i="12"/>
  <c r="AA193" i="12"/>
  <c r="AD150" i="12"/>
  <c r="AE149" i="12"/>
  <c r="AD151" i="12"/>
  <c r="L415" i="12"/>
  <c r="K417" i="12"/>
  <c r="K416" i="12"/>
  <c r="AG121" i="12"/>
  <c r="AF123" i="12"/>
  <c r="AF122" i="12"/>
  <c r="T291" i="12"/>
  <c r="U289" i="12"/>
  <c r="T290" i="12"/>
  <c r="AN84" i="12"/>
  <c r="AO84" i="12" s="1"/>
  <c r="AC177" i="12"/>
  <c r="AB178" i="12"/>
  <c r="AB179" i="12"/>
  <c r="I445" i="12"/>
  <c r="I444" i="12"/>
  <c r="J443" i="12"/>
  <c r="Q332" i="12"/>
  <c r="R331" i="12"/>
  <c r="Q333" i="12"/>
  <c r="AQ84" i="12"/>
  <c r="BE486" i="12" s="1"/>
  <c r="W261" i="12"/>
  <c r="V262" i="12"/>
  <c r="V263" i="12"/>
  <c r="AT101" i="12"/>
  <c r="AQ101" i="12" s="1"/>
  <c r="AO101" i="12"/>
  <c r="AN101" i="12"/>
  <c r="P346" i="12"/>
  <c r="P347" i="12"/>
  <c r="Q345" i="12"/>
  <c r="AG109" i="12"/>
  <c r="AG108" i="12"/>
  <c r="AR118" i="12"/>
  <c r="AR114" i="12"/>
  <c r="AS114" i="12" s="1"/>
  <c r="AR113" i="12"/>
  <c r="AS113" i="12" s="1"/>
  <c r="AR116" i="12"/>
  <c r="AR115" i="12"/>
  <c r="AS115" i="12" s="1"/>
  <c r="AR117" i="12"/>
  <c r="R318" i="12"/>
  <c r="S317" i="12"/>
  <c r="R319" i="12"/>
  <c r="V275" i="12"/>
  <c r="U277" i="12"/>
  <c r="U276" i="12"/>
  <c r="Z219" i="12"/>
  <c r="Y220" i="12"/>
  <c r="Y221" i="12"/>
  <c r="AT99" i="12"/>
  <c r="AQ99" i="12" s="1"/>
  <c r="AN99" i="12"/>
  <c r="AO99" i="12"/>
  <c r="AR90" i="11"/>
  <c r="AR89" i="11"/>
  <c r="AR87" i="11"/>
  <c r="AS87" i="11" s="1"/>
  <c r="AR85" i="11"/>
  <c r="AS85" i="11" s="1"/>
  <c r="AR86" i="11"/>
  <c r="AS86" i="11" s="1"/>
  <c r="AR88" i="11"/>
  <c r="AN56" i="11"/>
  <c r="AO56" i="11" s="1"/>
  <c r="AW57" i="11" s="1"/>
  <c r="AN72" i="11"/>
  <c r="AO72" i="11"/>
  <c r="AO71" i="11"/>
  <c r="AN71" i="11"/>
  <c r="AN73" i="11"/>
  <c r="AO73" i="11"/>
  <c r="AQ59" i="11"/>
  <c r="AT73" i="11"/>
  <c r="AQ58" i="11"/>
  <c r="AT72" i="11"/>
  <c r="AQ57" i="11"/>
  <c r="AT71" i="11"/>
  <c r="AQ45" i="11"/>
  <c r="AQ43" i="11"/>
  <c r="AQ44" i="11"/>
  <c r="AQ28" i="11"/>
  <c r="BE482" i="11" s="1"/>
  <c r="AQ14" i="11"/>
  <c r="BE481" i="11" s="1"/>
  <c r="V235" i="11"/>
  <c r="V234" i="11"/>
  <c r="W233" i="11"/>
  <c r="O333" i="11"/>
  <c r="O332" i="11"/>
  <c r="P331" i="11"/>
  <c r="AB163" i="11"/>
  <c r="AA165" i="11"/>
  <c r="AA164" i="11"/>
  <c r="H430" i="11"/>
  <c r="I429" i="11"/>
  <c r="H431" i="11"/>
  <c r="M360" i="11"/>
  <c r="N359" i="11"/>
  <c r="M361" i="11"/>
  <c r="AA177" i="11"/>
  <c r="Z179" i="11"/>
  <c r="Z178" i="11"/>
  <c r="T262" i="11"/>
  <c r="U261" i="11"/>
  <c r="T263" i="11"/>
  <c r="K389" i="11"/>
  <c r="K388" i="11"/>
  <c r="L387" i="11"/>
  <c r="L375" i="11"/>
  <c r="L374" i="11"/>
  <c r="M373" i="11"/>
  <c r="W221" i="11"/>
  <c r="X219" i="11"/>
  <c r="W220" i="11"/>
  <c r="G444" i="11"/>
  <c r="G445" i="11"/>
  <c r="H443" i="11"/>
  <c r="O345" i="11"/>
  <c r="N346" i="11"/>
  <c r="N347" i="11"/>
  <c r="S289" i="11"/>
  <c r="R290" i="11"/>
  <c r="R291" i="11"/>
  <c r="AE121" i="11"/>
  <c r="AD123" i="11"/>
  <c r="AD122" i="11"/>
  <c r="AC149" i="11"/>
  <c r="AB151" i="11"/>
  <c r="AB150" i="11"/>
  <c r="Q305" i="11"/>
  <c r="Q304" i="11"/>
  <c r="R303" i="11"/>
  <c r="T275" i="11"/>
  <c r="S276" i="11"/>
  <c r="S277" i="11"/>
  <c r="J403" i="11"/>
  <c r="J402" i="11"/>
  <c r="K401" i="11"/>
  <c r="I417" i="11"/>
  <c r="I416" i="11"/>
  <c r="J415" i="11"/>
  <c r="H457" i="11"/>
  <c r="G459" i="11"/>
  <c r="G458" i="11"/>
  <c r="Z191" i="11"/>
  <c r="Y193" i="11"/>
  <c r="Y192" i="11"/>
  <c r="AG93" i="11"/>
  <c r="AF94" i="11"/>
  <c r="AF95" i="11"/>
  <c r="AG80" i="11"/>
  <c r="AG81" i="11"/>
  <c r="V247" i="11"/>
  <c r="U249" i="11"/>
  <c r="U248" i="11"/>
  <c r="AD135" i="11"/>
  <c r="AC137" i="11"/>
  <c r="AC136" i="11"/>
  <c r="P318" i="11"/>
  <c r="P319" i="11"/>
  <c r="Q317" i="11"/>
  <c r="AF107" i="11"/>
  <c r="AE108" i="11"/>
  <c r="AE109" i="11"/>
  <c r="X207" i="11"/>
  <c r="X206" i="11"/>
  <c r="Y205" i="11"/>
  <c r="AN98" i="12" l="1"/>
  <c r="AO98" i="12" s="1"/>
  <c r="AQ98" i="12"/>
  <c r="BE487" i="12" s="1"/>
  <c r="T305" i="12"/>
  <c r="T304" i="12"/>
  <c r="U303" i="12"/>
  <c r="W263" i="12"/>
  <c r="X261" i="12"/>
  <c r="W262" i="12"/>
  <c r="N388" i="12"/>
  <c r="O387" i="12"/>
  <c r="N389" i="12"/>
  <c r="AB205" i="12"/>
  <c r="AA206" i="12"/>
  <c r="AA207" i="12"/>
  <c r="AT114" i="12"/>
  <c r="AQ114" i="12" s="1"/>
  <c r="AN114" i="12"/>
  <c r="AO114" i="12"/>
  <c r="V289" i="12"/>
  <c r="U291" i="12"/>
  <c r="U290" i="12"/>
  <c r="AC191" i="12"/>
  <c r="AB192" i="12"/>
  <c r="AB193" i="12"/>
  <c r="V276" i="12"/>
  <c r="V277" i="12"/>
  <c r="W275" i="12"/>
  <c r="AG123" i="12"/>
  <c r="AG122" i="12"/>
  <c r="AR129" i="12"/>
  <c r="AS129" i="12" s="1"/>
  <c r="AR127" i="12"/>
  <c r="AS127" i="12" s="1"/>
  <c r="AR132" i="12"/>
  <c r="AR130" i="12"/>
  <c r="AR128" i="12"/>
  <c r="AS128" i="12" s="1"/>
  <c r="AR131" i="12"/>
  <c r="AD164" i="12"/>
  <c r="AE163" i="12"/>
  <c r="AD165" i="12"/>
  <c r="Y234" i="12"/>
  <c r="Z233" i="12"/>
  <c r="Y235" i="12"/>
  <c r="AT115" i="12"/>
  <c r="AQ115" i="12" s="1"/>
  <c r="AO115" i="12"/>
  <c r="AN115" i="12"/>
  <c r="AD177" i="12"/>
  <c r="AC179" i="12"/>
  <c r="AC178" i="12"/>
  <c r="AE150" i="12"/>
  <c r="AE151" i="12"/>
  <c r="AF149" i="12"/>
  <c r="AT113" i="12"/>
  <c r="AQ113" i="12" s="1"/>
  <c r="AN113" i="12"/>
  <c r="AO113" i="12"/>
  <c r="M402" i="12"/>
  <c r="N401" i="12"/>
  <c r="M403" i="12"/>
  <c r="K431" i="12"/>
  <c r="L429" i="12"/>
  <c r="K430" i="12"/>
  <c r="Q359" i="12"/>
  <c r="P361" i="12"/>
  <c r="P360" i="12"/>
  <c r="Z221" i="12"/>
  <c r="Z220" i="12"/>
  <c r="AA219" i="12"/>
  <c r="AG135" i="12"/>
  <c r="AF136" i="12"/>
  <c r="AF137" i="12"/>
  <c r="X248" i="12"/>
  <c r="Y247" i="12"/>
  <c r="X249" i="12"/>
  <c r="R332" i="12"/>
  <c r="R333" i="12"/>
  <c r="S331" i="12"/>
  <c r="R345" i="12"/>
  <c r="Q347" i="12"/>
  <c r="Q346" i="12"/>
  <c r="O375" i="12"/>
  <c r="O374" i="12"/>
  <c r="P373" i="12"/>
  <c r="J445" i="12"/>
  <c r="J444" i="12"/>
  <c r="K443" i="12"/>
  <c r="S318" i="12"/>
  <c r="T317" i="12"/>
  <c r="S319" i="12"/>
  <c r="L417" i="12"/>
  <c r="M415" i="12"/>
  <c r="L416" i="12"/>
  <c r="J457" i="12"/>
  <c r="I458" i="12"/>
  <c r="I459" i="12"/>
  <c r="AR100" i="11"/>
  <c r="AS100" i="11" s="1"/>
  <c r="AR101" i="11"/>
  <c r="AS101" i="11" s="1"/>
  <c r="AR104" i="11"/>
  <c r="AR102" i="11"/>
  <c r="AR99" i="11"/>
  <c r="AS99" i="11" s="1"/>
  <c r="AR103" i="11"/>
  <c r="AN85" i="11"/>
  <c r="AO85" i="11"/>
  <c r="AN87" i="11"/>
  <c r="AO87" i="11"/>
  <c r="AN86" i="11"/>
  <c r="AO86" i="11"/>
  <c r="AQ72" i="11"/>
  <c r="AT86" i="11"/>
  <c r="AQ73" i="11"/>
  <c r="AT87" i="11"/>
  <c r="AQ71" i="11"/>
  <c r="AT85" i="11"/>
  <c r="AN70" i="11"/>
  <c r="AO70" i="11" s="1"/>
  <c r="AQ56" i="11"/>
  <c r="AQ42" i="11"/>
  <c r="BE483" i="11" s="1"/>
  <c r="U262" i="11"/>
  <c r="U263" i="11"/>
  <c r="V261" i="11"/>
  <c r="W235" i="11"/>
  <c r="X233" i="11"/>
  <c r="W234" i="11"/>
  <c r="AE122" i="11"/>
  <c r="AE123" i="11"/>
  <c r="AF121" i="11"/>
  <c r="L401" i="11"/>
  <c r="K403" i="11"/>
  <c r="K402" i="11"/>
  <c r="V248" i="11"/>
  <c r="V249" i="11"/>
  <c r="W247" i="11"/>
  <c r="J417" i="11"/>
  <c r="K415" i="11"/>
  <c r="J416" i="11"/>
  <c r="Q318" i="11"/>
  <c r="Q319" i="11"/>
  <c r="R317" i="11"/>
  <c r="AA178" i="11"/>
  <c r="AB177" i="11"/>
  <c r="AA179" i="11"/>
  <c r="Z192" i="11"/>
  <c r="AA191" i="11"/>
  <c r="Z193" i="11"/>
  <c r="AG107" i="11"/>
  <c r="AF109" i="11"/>
  <c r="AF108" i="11"/>
  <c r="T277" i="11"/>
  <c r="T276" i="11"/>
  <c r="U275" i="11"/>
  <c r="T289" i="11"/>
  <c r="S290" i="11"/>
  <c r="S291" i="11"/>
  <c r="I443" i="11"/>
  <c r="H445" i="11"/>
  <c r="H444" i="11"/>
  <c r="L388" i="11"/>
  <c r="M387" i="11"/>
  <c r="L389" i="11"/>
  <c r="M374" i="11"/>
  <c r="M375" i="11"/>
  <c r="N373" i="11"/>
  <c r="S303" i="11"/>
  <c r="R305" i="11"/>
  <c r="R304" i="11"/>
  <c r="N361" i="11"/>
  <c r="N360" i="11"/>
  <c r="O359" i="11"/>
  <c r="AB165" i="11"/>
  <c r="AC163" i="11"/>
  <c r="AB164" i="11"/>
  <c r="I431" i="11"/>
  <c r="J429" i="11"/>
  <c r="I430" i="11"/>
  <c r="AG95" i="11"/>
  <c r="AG94" i="11"/>
  <c r="H458" i="11"/>
  <c r="H459" i="11"/>
  <c r="I457" i="11"/>
  <c r="P345" i="11"/>
  <c r="O347" i="11"/>
  <c r="O346" i="11"/>
  <c r="AD136" i="11"/>
  <c r="AE135" i="11"/>
  <c r="AD137" i="11"/>
  <c r="Q331" i="11"/>
  <c r="P333" i="11"/>
  <c r="P332" i="11"/>
  <c r="AC151" i="11"/>
  <c r="AC150" i="11"/>
  <c r="AD149" i="11"/>
  <c r="Z205" i="11"/>
  <c r="Y207" i="11"/>
  <c r="Y206" i="11"/>
  <c r="X221" i="11"/>
  <c r="X220" i="11"/>
  <c r="Y219" i="11"/>
  <c r="L443" i="12" l="1"/>
  <c r="K444" i="12"/>
  <c r="K445" i="12"/>
  <c r="J459" i="12"/>
  <c r="K457" i="12"/>
  <c r="J458" i="12"/>
  <c r="L430" i="12"/>
  <c r="L431" i="12"/>
  <c r="M429" i="12"/>
  <c r="X263" i="12"/>
  <c r="Y261" i="12"/>
  <c r="X262" i="12"/>
  <c r="AG136" i="12"/>
  <c r="AG137" i="12"/>
  <c r="AR142" i="12"/>
  <c r="AS142" i="12" s="1"/>
  <c r="AR145" i="12"/>
  <c r="AR141" i="12"/>
  <c r="AS141" i="12" s="1"/>
  <c r="AR144" i="12"/>
  <c r="AR146" i="12"/>
  <c r="AR143" i="12"/>
  <c r="AS143" i="12" s="1"/>
  <c r="N402" i="12"/>
  <c r="O401" i="12"/>
  <c r="N403" i="12"/>
  <c r="AT127" i="12"/>
  <c r="AQ127" i="12" s="1"/>
  <c r="AN127" i="12"/>
  <c r="AO127" i="12"/>
  <c r="W289" i="12"/>
  <c r="V290" i="12"/>
  <c r="V291" i="12"/>
  <c r="R359" i="12"/>
  <c r="Q361" i="12"/>
  <c r="Q360" i="12"/>
  <c r="AF163" i="12"/>
  <c r="AE164" i="12"/>
  <c r="AE165" i="12"/>
  <c r="Y248" i="12"/>
  <c r="Y249" i="12"/>
  <c r="Z247" i="12"/>
  <c r="P387" i="12"/>
  <c r="O388" i="12"/>
  <c r="O389" i="12"/>
  <c r="AT128" i="12"/>
  <c r="AQ128" i="12" s="1"/>
  <c r="AO128" i="12"/>
  <c r="AN128" i="12"/>
  <c r="AC193" i="12"/>
  <c r="AC192" i="12"/>
  <c r="AD191" i="12"/>
  <c r="M417" i="12"/>
  <c r="N415" i="12"/>
  <c r="M416" i="12"/>
  <c r="AD178" i="12"/>
  <c r="AE177" i="12"/>
  <c r="AD179" i="12"/>
  <c r="AT129" i="12"/>
  <c r="AQ129" i="12" s="1"/>
  <c r="AO129" i="12"/>
  <c r="AN129" i="12"/>
  <c r="U305" i="12"/>
  <c r="V303" i="12"/>
  <c r="U304" i="12"/>
  <c r="S345" i="12"/>
  <c r="R347" i="12"/>
  <c r="R346" i="12"/>
  <c r="AN112" i="12"/>
  <c r="AO112" i="12" s="1"/>
  <c r="AA233" i="12"/>
  <c r="Z234" i="12"/>
  <c r="Z235" i="12"/>
  <c r="AF150" i="12"/>
  <c r="AG149" i="12"/>
  <c r="AF151" i="12"/>
  <c r="AC205" i="12"/>
  <c r="AB207" i="12"/>
  <c r="AB206" i="12"/>
  <c r="P374" i="12"/>
  <c r="Q373" i="12"/>
  <c r="P375" i="12"/>
  <c r="T318" i="12"/>
  <c r="U317" i="12"/>
  <c r="T319" i="12"/>
  <c r="AA221" i="12"/>
  <c r="AB219" i="12"/>
  <c r="AA220" i="12"/>
  <c r="S333" i="12"/>
  <c r="S332" i="12"/>
  <c r="T331" i="12"/>
  <c r="AQ112" i="12"/>
  <c r="BE488" i="12" s="1"/>
  <c r="W276" i="12"/>
  <c r="W277" i="12"/>
  <c r="X275" i="12"/>
  <c r="AR114" i="11"/>
  <c r="AS114" i="11" s="1"/>
  <c r="AR115" i="11"/>
  <c r="AS115" i="11" s="1"/>
  <c r="AR113" i="11"/>
  <c r="AS113" i="11" s="1"/>
  <c r="AR117" i="11"/>
  <c r="AR116" i="11"/>
  <c r="AR118" i="11"/>
  <c r="AN101" i="11"/>
  <c r="AO101" i="11"/>
  <c r="AO99" i="11"/>
  <c r="AN99" i="11"/>
  <c r="AO100" i="11"/>
  <c r="AN100" i="11"/>
  <c r="AQ87" i="11"/>
  <c r="AT101" i="11"/>
  <c r="AQ86" i="11"/>
  <c r="AT100" i="11"/>
  <c r="AQ85" i="11"/>
  <c r="AT99" i="11"/>
  <c r="AN84" i="11"/>
  <c r="AO84" i="11" s="1"/>
  <c r="AW85" i="11" s="1"/>
  <c r="AQ70" i="11"/>
  <c r="BE484" i="11"/>
  <c r="BE485" i="11"/>
  <c r="L403" i="11"/>
  <c r="M401" i="11"/>
  <c r="L402" i="11"/>
  <c r="J431" i="11"/>
  <c r="J430" i="11"/>
  <c r="K429" i="11"/>
  <c r="N375" i="11"/>
  <c r="O373" i="11"/>
  <c r="N374" i="11"/>
  <c r="V275" i="11"/>
  <c r="U277" i="11"/>
  <c r="U276" i="11"/>
  <c r="AB191" i="11"/>
  <c r="AA193" i="11"/>
  <c r="AA192" i="11"/>
  <c r="AG108" i="11"/>
  <c r="AG109" i="11"/>
  <c r="W261" i="11"/>
  <c r="V262" i="11"/>
  <c r="V263" i="11"/>
  <c r="AG121" i="11"/>
  <c r="AF122" i="11"/>
  <c r="AF123" i="11"/>
  <c r="AD150" i="11"/>
  <c r="AE149" i="11"/>
  <c r="AD151" i="11"/>
  <c r="AF135" i="11"/>
  <c r="AE137" i="11"/>
  <c r="AE136" i="11"/>
  <c r="Q345" i="11"/>
  <c r="P347" i="11"/>
  <c r="P346" i="11"/>
  <c r="AC164" i="11"/>
  <c r="AD163" i="11"/>
  <c r="AC165" i="11"/>
  <c r="AB179" i="11"/>
  <c r="AB178" i="11"/>
  <c r="AC177" i="11"/>
  <c r="L415" i="11"/>
  <c r="K416" i="11"/>
  <c r="K417" i="11"/>
  <c r="Z207" i="11"/>
  <c r="AA205" i="11"/>
  <c r="Z206" i="11"/>
  <c r="Z219" i="11"/>
  <c r="Y220" i="11"/>
  <c r="Y221" i="11"/>
  <c r="I459" i="11"/>
  <c r="J457" i="11"/>
  <c r="I458" i="11"/>
  <c r="M388" i="11"/>
  <c r="N387" i="11"/>
  <c r="M389" i="11"/>
  <c r="S304" i="11"/>
  <c r="S305" i="11"/>
  <c r="T303" i="11"/>
  <c r="O361" i="11"/>
  <c r="P359" i="11"/>
  <c r="O360" i="11"/>
  <c r="R319" i="11"/>
  <c r="S317" i="11"/>
  <c r="R318" i="11"/>
  <c r="W249" i="11"/>
  <c r="X247" i="11"/>
  <c r="W248" i="11"/>
  <c r="Y233" i="11"/>
  <c r="X234" i="11"/>
  <c r="X235" i="11"/>
  <c r="I444" i="11"/>
  <c r="I445" i="11"/>
  <c r="J443" i="11"/>
  <c r="T291" i="11"/>
  <c r="T290" i="11"/>
  <c r="U289" i="11"/>
  <c r="Q333" i="11"/>
  <c r="R331" i="11"/>
  <c r="Q332" i="11"/>
  <c r="AB221" i="12" l="1"/>
  <c r="AC219" i="12"/>
  <c r="AB220" i="12"/>
  <c r="U319" i="12"/>
  <c r="V317" i="12"/>
  <c r="U318" i="12"/>
  <c r="AT142" i="12"/>
  <c r="AQ142" i="12" s="1"/>
  <c r="AN142" i="12"/>
  <c r="AO142" i="12"/>
  <c r="AG151" i="12"/>
  <c r="AG150" i="12"/>
  <c r="AR158" i="12"/>
  <c r="AR159" i="12"/>
  <c r="AR157" i="12"/>
  <c r="AS157" i="12" s="1"/>
  <c r="AR160" i="12"/>
  <c r="AR156" i="12"/>
  <c r="AS156" i="12" s="1"/>
  <c r="AR155" i="12"/>
  <c r="AS155" i="12" s="1"/>
  <c r="AG163" i="12"/>
  <c r="AF164" i="12"/>
  <c r="AF165" i="12"/>
  <c r="AT143" i="12"/>
  <c r="AQ143" i="12" s="1"/>
  <c r="AO143" i="12"/>
  <c r="AN143" i="12"/>
  <c r="Y275" i="12"/>
  <c r="X277" i="12"/>
  <c r="X276" i="12"/>
  <c r="R360" i="12"/>
  <c r="R361" i="12"/>
  <c r="S359" i="12"/>
  <c r="AA235" i="12"/>
  <c r="AA234" i="12"/>
  <c r="AB233" i="12"/>
  <c r="AE178" i="12"/>
  <c r="AE179" i="12"/>
  <c r="AF177" i="12"/>
  <c r="R373" i="12"/>
  <c r="Q374" i="12"/>
  <c r="Q375" i="12"/>
  <c r="X289" i="12"/>
  <c r="W291" i="12"/>
  <c r="W290" i="12"/>
  <c r="T332" i="12"/>
  <c r="T333" i="12"/>
  <c r="U331" i="12"/>
  <c r="Z249" i="12"/>
  <c r="AA247" i="12"/>
  <c r="Z248" i="12"/>
  <c r="K459" i="12"/>
  <c r="L457" i="12"/>
  <c r="K458" i="12"/>
  <c r="T345" i="12"/>
  <c r="S347" i="12"/>
  <c r="S346" i="12"/>
  <c r="N417" i="12"/>
  <c r="O415" i="12"/>
  <c r="N416" i="12"/>
  <c r="AN126" i="12"/>
  <c r="AO126" i="12" s="1"/>
  <c r="AQ126" i="12"/>
  <c r="BE489" i="12" s="1"/>
  <c r="AD205" i="12"/>
  <c r="AC207" i="12"/>
  <c r="AC206" i="12"/>
  <c r="AE191" i="12"/>
  <c r="AD193" i="12"/>
  <c r="AD192" i="12"/>
  <c r="Y262" i="12"/>
  <c r="Y263" i="12"/>
  <c r="Z261" i="12"/>
  <c r="M430" i="12"/>
  <c r="M431" i="12"/>
  <c r="N429" i="12"/>
  <c r="AT141" i="12"/>
  <c r="AQ141" i="12" s="1"/>
  <c r="AO141" i="12"/>
  <c r="AN141" i="12"/>
  <c r="P389" i="12"/>
  <c r="Q387" i="12"/>
  <c r="P388" i="12"/>
  <c r="W303" i="12"/>
  <c r="V305" i="12"/>
  <c r="V304" i="12"/>
  <c r="P401" i="12"/>
  <c r="O402" i="12"/>
  <c r="O403" i="12"/>
  <c r="M443" i="12"/>
  <c r="L444" i="12"/>
  <c r="L445" i="12"/>
  <c r="AQ84" i="11"/>
  <c r="BE486" i="11" s="1"/>
  <c r="AR132" i="11"/>
  <c r="AR128" i="11"/>
  <c r="AS128" i="11" s="1"/>
  <c r="AR129" i="11"/>
  <c r="AS129" i="11" s="1"/>
  <c r="AR131" i="11"/>
  <c r="AR130" i="11"/>
  <c r="AR127" i="11"/>
  <c r="AS127" i="11" s="1"/>
  <c r="AO113" i="11"/>
  <c r="AN113" i="11"/>
  <c r="AN115" i="11"/>
  <c r="AO115" i="11"/>
  <c r="AO114" i="11"/>
  <c r="AN114" i="11"/>
  <c r="AQ100" i="11"/>
  <c r="AT114" i="11"/>
  <c r="AQ101" i="11"/>
  <c r="AT115" i="11"/>
  <c r="AQ99" i="11"/>
  <c r="AT113" i="11"/>
  <c r="AN98" i="11"/>
  <c r="AO98" i="11" s="1"/>
  <c r="AW99" i="11" s="1"/>
  <c r="N388" i="11"/>
  <c r="N389" i="11"/>
  <c r="O387" i="11"/>
  <c r="W263" i="11"/>
  <c r="W262" i="11"/>
  <c r="X261" i="11"/>
  <c r="K443" i="11"/>
  <c r="J444" i="11"/>
  <c r="J445" i="11"/>
  <c r="J459" i="11"/>
  <c r="J458" i="11"/>
  <c r="K457" i="11"/>
  <c r="M415" i="11"/>
  <c r="L417" i="11"/>
  <c r="L416" i="11"/>
  <c r="AF136" i="11"/>
  <c r="AG135" i="11"/>
  <c r="AF137" i="11"/>
  <c r="AB193" i="11"/>
  <c r="AC191" i="11"/>
  <c r="AB192" i="11"/>
  <c r="K430" i="11"/>
  <c r="K431" i="11"/>
  <c r="L429" i="11"/>
  <c r="W275" i="11"/>
  <c r="V277" i="11"/>
  <c r="V276" i="11"/>
  <c r="M403" i="11"/>
  <c r="N401" i="11"/>
  <c r="M402" i="11"/>
  <c r="R345" i="11"/>
  <c r="Q347" i="11"/>
  <c r="Q346" i="11"/>
  <c r="Y234" i="11"/>
  <c r="Z233" i="11"/>
  <c r="Y235" i="11"/>
  <c r="AC179" i="11"/>
  <c r="AD177" i="11"/>
  <c r="AC178" i="11"/>
  <c r="O375" i="11"/>
  <c r="P373" i="11"/>
  <c r="O374" i="11"/>
  <c r="T317" i="11"/>
  <c r="S318" i="11"/>
  <c r="S319" i="11"/>
  <c r="P360" i="11"/>
  <c r="P361" i="11"/>
  <c r="Q359" i="11"/>
  <c r="AE150" i="11"/>
  <c r="AF149" i="11"/>
  <c r="AE151" i="11"/>
  <c r="Z221" i="11"/>
  <c r="AA219" i="11"/>
  <c r="Z220" i="11"/>
  <c r="R332" i="11"/>
  <c r="S331" i="11"/>
  <c r="R333" i="11"/>
  <c r="T304" i="11"/>
  <c r="T305" i="11"/>
  <c r="U303" i="11"/>
  <c r="AA206" i="11"/>
  <c r="AB205" i="11"/>
  <c r="AA207" i="11"/>
  <c r="AD164" i="11"/>
  <c r="AD165" i="11"/>
  <c r="AE163" i="11"/>
  <c r="U290" i="11"/>
  <c r="V289" i="11"/>
  <c r="U291" i="11"/>
  <c r="Y247" i="11"/>
  <c r="X249" i="11"/>
  <c r="X248" i="11"/>
  <c r="AG123" i="11"/>
  <c r="AG122" i="11"/>
  <c r="AQ140" i="12" l="1"/>
  <c r="BE490" i="12" s="1"/>
  <c r="R374" i="12"/>
  <c r="S373" i="12"/>
  <c r="R375" i="12"/>
  <c r="AB247" i="12"/>
  <c r="AA249" i="12"/>
  <c r="AA248" i="12"/>
  <c r="Q401" i="12"/>
  <c r="P402" i="12"/>
  <c r="P403" i="12"/>
  <c r="O416" i="12"/>
  <c r="P415" i="12"/>
  <c r="O417" i="12"/>
  <c r="X303" i="12"/>
  <c r="W304" i="12"/>
  <c r="W305" i="12"/>
  <c r="S360" i="12"/>
  <c r="S361" i="12"/>
  <c r="T359" i="12"/>
  <c r="V319" i="12"/>
  <c r="W317" i="12"/>
  <c r="V318" i="12"/>
  <c r="AT156" i="12"/>
  <c r="AQ156" i="12" s="1"/>
  <c r="AN156" i="12"/>
  <c r="AO156" i="12"/>
  <c r="AF191" i="12"/>
  <c r="AE193" i="12"/>
  <c r="AE192" i="12"/>
  <c r="X291" i="12"/>
  <c r="Y289" i="12"/>
  <c r="X290" i="12"/>
  <c r="AD207" i="12"/>
  <c r="AE205" i="12"/>
  <c r="AD206" i="12"/>
  <c r="Z275" i="12"/>
  <c r="Y276" i="12"/>
  <c r="Y277" i="12"/>
  <c r="O429" i="12"/>
  <c r="N430" i="12"/>
  <c r="N431" i="12"/>
  <c r="AF178" i="12"/>
  <c r="AF179" i="12"/>
  <c r="AG177" i="12"/>
  <c r="Z262" i="12"/>
  <c r="Z263" i="12"/>
  <c r="AA261" i="12"/>
  <c r="AB235" i="12"/>
  <c r="AB234" i="12"/>
  <c r="AC233" i="12"/>
  <c r="AG164" i="12"/>
  <c r="AG165" i="12"/>
  <c r="AR172" i="12"/>
  <c r="AR171" i="12"/>
  <c r="AS171" i="12" s="1"/>
  <c r="AR170" i="12"/>
  <c r="AS170" i="12" s="1"/>
  <c r="AR173" i="12"/>
  <c r="AR174" i="12"/>
  <c r="AR169" i="12"/>
  <c r="AS169" i="12" s="1"/>
  <c r="AT155" i="12"/>
  <c r="AQ155" i="12" s="1"/>
  <c r="AN155" i="12"/>
  <c r="AO155" i="12"/>
  <c r="Q389" i="12"/>
  <c r="R387" i="12"/>
  <c r="Q388" i="12"/>
  <c r="T347" i="12"/>
  <c r="T346" i="12"/>
  <c r="U345" i="12"/>
  <c r="AN140" i="12"/>
  <c r="AO140" i="12" s="1"/>
  <c r="AT157" i="12"/>
  <c r="AQ157" i="12" s="1"/>
  <c r="AO157" i="12"/>
  <c r="AN157" i="12"/>
  <c r="AD219" i="12"/>
  <c r="AC220" i="12"/>
  <c r="AC221" i="12"/>
  <c r="N443" i="12"/>
  <c r="M445" i="12"/>
  <c r="M444" i="12"/>
  <c r="U333" i="12"/>
  <c r="U332" i="12"/>
  <c r="V331" i="12"/>
  <c r="M457" i="12"/>
  <c r="L459" i="12"/>
  <c r="L458" i="12"/>
  <c r="AR144" i="11"/>
  <c r="AR145" i="11"/>
  <c r="AR142" i="11"/>
  <c r="AS142" i="11" s="1"/>
  <c r="AR146" i="11"/>
  <c r="AR141" i="11"/>
  <c r="AS141" i="11" s="1"/>
  <c r="AR143" i="11"/>
  <c r="AS143" i="11" s="1"/>
  <c r="AQ98" i="11"/>
  <c r="BE487" i="11" s="1"/>
  <c r="AO127" i="11"/>
  <c r="AN127" i="11"/>
  <c r="AN129" i="11"/>
  <c r="AO129" i="11"/>
  <c r="AO128" i="11"/>
  <c r="AN128" i="11"/>
  <c r="AQ115" i="11"/>
  <c r="AT129" i="11"/>
  <c r="AQ114" i="11"/>
  <c r="AT128" i="11"/>
  <c r="AQ113" i="11"/>
  <c r="AT127" i="11"/>
  <c r="AN112" i="11"/>
  <c r="AO112" i="11" s="1"/>
  <c r="AW113" i="11" s="1"/>
  <c r="AG137" i="11"/>
  <c r="AG136" i="11"/>
  <c r="X263" i="11"/>
  <c r="Y261" i="11"/>
  <c r="X262" i="11"/>
  <c r="AD191" i="11"/>
  <c r="AC193" i="11"/>
  <c r="AC192" i="11"/>
  <c r="Y248" i="11"/>
  <c r="Z247" i="11"/>
  <c r="Y249" i="11"/>
  <c r="W277" i="11"/>
  <c r="W276" i="11"/>
  <c r="X275" i="11"/>
  <c r="V291" i="11"/>
  <c r="V290" i="11"/>
  <c r="W289" i="11"/>
  <c r="T331" i="11"/>
  <c r="S333" i="11"/>
  <c r="S332" i="11"/>
  <c r="AA233" i="11"/>
  <c r="Z235" i="11"/>
  <c r="Z234" i="11"/>
  <c r="U317" i="11"/>
  <c r="T319" i="11"/>
  <c r="T318" i="11"/>
  <c r="R347" i="11"/>
  <c r="S345" i="11"/>
  <c r="R346" i="11"/>
  <c r="V303" i="11"/>
  <c r="U305" i="11"/>
  <c r="U304" i="11"/>
  <c r="AE165" i="11"/>
  <c r="AF163" i="11"/>
  <c r="AE164" i="11"/>
  <c r="M417" i="11"/>
  <c r="N415" i="11"/>
  <c r="M416" i="11"/>
  <c r="Q373" i="11"/>
  <c r="P375" i="11"/>
  <c r="P374" i="11"/>
  <c r="O401" i="11"/>
  <c r="N402" i="11"/>
  <c r="N403" i="11"/>
  <c r="L430" i="11"/>
  <c r="L431" i="11"/>
  <c r="M429" i="11"/>
  <c r="R359" i="11"/>
  <c r="Q361" i="11"/>
  <c r="Q360" i="11"/>
  <c r="K459" i="11"/>
  <c r="K458" i="11"/>
  <c r="L457" i="11"/>
  <c r="O389" i="11"/>
  <c r="O388" i="11"/>
  <c r="P387" i="11"/>
  <c r="K444" i="11"/>
  <c r="L443" i="11"/>
  <c r="K445" i="11"/>
  <c r="AA220" i="11"/>
  <c r="AB219" i="11"/>
  <c r="AA221" i="11"/>
  <c r="AB207" i="11"/>
  <c r="AB206" i="11"/>
  <c r="AC205" i="11"/>
  <c r="AF151" i="11"/>
  <c r="AF150" i="11"/>
  <c r="AG149" i="11"/>
  <c r="AD178" i="11"/>
  <c r="AE177" i="11"/>
  <c r="AD179" i="11"/>
  <c r="AD233" i="12" l="1"/>
  <c r="AC234" i="12"/>
  <c r="AC235" i="12"/>
  <c r="P416" i="12"/>
  <c r="P417" i="12"/>
  <c r="Q415" i="12"/>
  <c r="Z276" i="12"/>
  <c r="Z277" i="12"/>
  <c r="AA275" i="12"/>
  <c r="AB261" i="12"/>
  <c r="AA263" i="12"/>
  <c r="AA262" i="12"/>
  <c r="AE207" i="12"/>
  <c r="AF205" i="12"/>
  <c r="AE206" i="12"/>
  <c r="V332" i="12"/>
  <c r="V333" i="12"/>
  <c r="W331" i="12"/>
  <c r="AG178" i="12"/>
  <c r="AG179" i="12"/>
  <c r="AR186" i="12"/>
  <c r="AR187" i="12"/>
  <c r="AR188" i="12"/>
  <c r="AR184" i="12"/>
  <c r="AS184" i="12" s="1"/>
  <c r="AR185" i="12"/>
  <c r="AS185" i="12" s="1"/>
  <c r="AR183" i="12"/>
  <c r="AS183" i="12" s="1"/>
  <c r="AT170" i="12"/>
  <c r="AQ170" i="12" s="1"/>
  <c r="AN170" i="12"/>
  <c r="AO170" i="12"/>
  <c r="AT171" i="12"/>
  <c r="AQ171" i="12" s="1"/>
  <c r="AO171" i="12"/>
  <c r="AN171" i="12"/>
  <c r="AD220" i="12"/>
  <c r="AE219" i="12"/>
  <c r="AD221" i="12"/>
  <c r="AQ154" i="12"/>
  <c r="BE491" i="12" s="1"/>
  <c r="AT169" i="12"/>
  <c r="AQ169" i="12" s="1"/>
  <c r="AN169" i="12"/>
  <c r="AO169" i="12"/>
  <c r="W319" i="12"/>
  <c r="X317" i="12"/>
  <c r="W318" i="12"/>
  <c r="M459" i="12"/>
  <c r="M458" i="12"/>
  <c r="N457" i="12"/>
  <c r="Q403" i="12"/>
  <c r="R401" i="12"/>
  <c r="Q402" i="12"/>
  <c r="T360" i="12"/>
  <c r="T361" i="12"/>
  <c r="U359" i="12"/>
  <c r="U347" i="12"/>
  <c r="U346" i="12"/>
  <c r="V345" i="12"/>
  <c r="Y291" i="12"/>
  <c r="Y290" i="12"/>
  <c r="Z289" i="12"/>
  <c r="AB249" i="12"/>
  <c r="AB248" i="12"/>
  <c r="AC247" i="12"/>
  <c r="T373" i="12"/>
  <c r="S375" i="12"/>
  <c r="S374" i="12"/>
  <c r="AN154" i="12"/>
  <c r="AO154" i="12" s="1"/>
  <c r="O443" i="12"/>
  <c r="N444" i="12"/>
  <c r="N445" i="12"/>
  <c r="S387" i="12"/>
  <c r="R389" i="12"/>
  <c r="R388" i="12"/>
  <c r="O431" i="12"/>
  <c r="O430" i="12"/>
  <c r="P429" i="12"/>
  <c r="AF193" i="12"/>
  <c r="AG191" i="12"/>
  <c r="AF192" i="12"/>
  <c r="X304" i="12"/>
  <c r="Y303" i="12"/>
  <c r="X305" i="12"/>
  <c r="AR159" i="11"/>
  <c r="AR160" i="11"/>
  <c r="AR156" i="11"/>
  <c r="AS156" i="11" s="1"/>
  <c r="AR155" i="11"/>
  <c r="AS155" i="11" s="1"/>
  <c r="AR157" i="11"/>
  <c r="AS157" i="11" s="1"/>
  <c r="AR158" i="11"/>
  <c r="AO141" i="11"/>
  <c r="AN141" i="11"/>
  <c r="AN143" i="11"/>
  <c r="AO143" i="11"/>
  <c r="AQ112" i="11"/>
  <c r="BE488" i="11" s="1"/>
  <c r="AO142" i="11"/>
  <c r="AN142" i="11"/>
  <c r="AQ128" i="11"/>
  <c r="AT142" i="11"/>
  <c r="AQ129" i="11"/>
  <c r="AT143" i="11"/>
  <c r="AQ127" i="11"/>
  <c r="AT141" i="11"/>
  <c r="AN126" i="11"/>
  <c r="AO126" i="11" s="1"/>
  <c r="AW127" i="11" s="1"/>
  <c r="W291" i="11"/>
  <c r="X289" i="11"/>
  <c r="W290" i="11"/>
  <c r="N416" i="11"/>
  <c r="N417" i="11"/>
  <c r="O415" i="11"/>
  <c r="X277" i="11"/>
  <c r="Y275" i="11"/>
  <c r="X276" i="11"/>
  <c r="AC219" i="11"/>
  <c r="AB220" i="11"/>
  <c r="AB221" i="11"/>
  <c r="P388" i="11"/>
  <c r="P389" i="11"/>
  <c r="Q387" i="11"/>
  <c r="S346" i="11"/>
  <c r="S347" i="11"/>
  <c r="T345" i="11"/>
  <c r="V317" i="11"/>
  <c r="U319" i="11"/>
  <c r="U318" i="11"/>
  <c r="P401" i="11"/>
  <c r="O403" i="11"/>
  <c r="O402" i="11"/>
  <c r="AG163" i="11"/>
  <c r="AF164" i="11"/>
  <c r="AF165" i="11"/>
  <c r="Y262" i="11"/>
  <c r="Z261" i="11"/>
  <c r="Y263" i="11"/>
  <c r="AE179" i="11"/>
  <c r="AE178" i="11"/>
  <c r="AF177" i="11"/>
  <c r="M457" i="11"/>
  <c r="L459" i="11"/>
  <c r="L458" i="11"/>
  <c r="Z248" i="11"/>
  <c r="AA247" i="11"/>
  <c r="Z249" i="11"/>
  <c r="AB233" i="11"/>
  <c r="AA234" i="11"/>
  <c r="AA235" i="11"/>
  <c r="AC207" i="11"/>
  <c r="AD205" i="11"/>
  <c r="AC206" i="11"/>
  <c r="AG151" i="11"/>
  <c r="AG150" i="11"/>
  <c r="R373" i="11"/>
  <c r="Q375" i="11"/>
  <c r="Q374" i="11"/>
  <c r="W303" i="11"/>
  <c r="V305" i="11"/>
  <c r="V304" i="11"/>
  <c r="S359" i="11"/>
  <c r="R360" i="11"/>
  <c r="R361" i="11"/>
  <c r="M430" i="11"/>
  <c r="N429" i="11"/>
  <c r="M431" i="11"/>
  <c r="L444" i="11"/>
  <c r="L445" i="11"/>
  <c r="M443" i="11"/>
  <c r="U331" i="11"/>
  <c r="T333" i="11"/>
  <c r="T332" i="11"/>
  <c r="AE191" i="11"/>
  <c r="AD192" i="11"/>
  <c r="AD193" i="11"/>
  <c r="AE220" i="12" l="1"/>
  <c r="AF219" i="12"/>
  <c r="AE221" i="12"/>
  <c r="AA276" i="12"/>
  <c r="AA277" i="12"/>
  <c r="AB275" i="12"/>
  <c r="Y304" i="12"/>
  <c r="Z303" i="12"/>
  <c r="Y305" i="12"/>
  <c r="W345" i="12"/>
  <c r="V347" i="12"/>
  <c r="V346" i="12"/>
  <c r="X331" i="12"/>
  <c r="W332" i="12"/>
  <c r="W333" i="12"/>
  <c r="O445" i="12"/>
  <c r="P443" i="12"/>
  <c r="O444" i="12"/>
  <c r="Y317" i="12"/>
  <c r="X319" i="12"/>
  <c r="X318" i="12"/>
  <c r="AG192" i="12"/>
  <c r="AG193" i="12"/>
  <c r="AR201" i="12"/>
  <c r="AR200" i="12"/>
  <c r="AR202" i="12"/>
  <c r="AR199" i="12"/>
  <c r="AS199" i="12" s="1"/>
  <c r="AR198" i="12"/>
  <c r="AS198" i="12" s="1"/>
  <c r="AR197" i="12"/>
  <c r="AS197" i="12" s="1"/>
  <c r="U360" i="12"/>
  <c r="V359" i="12"/>
  <c r="U361" i="12"/>
  <c r="AO184" i="12"/>
  <c r="AT184" i="12"/>
  <c r="AQ184" i="12" s="1"/>
  <c r="AN184" i="12"/>
  <c r="R402" i="12"/>
  <c r="R403" i="12"/>
  <c r="S401" i="12"/>
  <c r="AC261" i="12"/>
  <c r="AB263" i="12"/>
  <c r="AB262" i="12"/>
  <c r="Z290" i="12"/>
  <c r="Z291" i="12"/>
  <c r="AA289" i="12"/>
  <c r="N459" i="12"/>
  <c r="O457" i="12"/>
  <c r="N458" i="12"/>
  <c r="S389" i="12"/>
  <c r="S388" i="12"/>
  <c r="T387" i="12"/>
  <c r="Q417" i="12"/>
  <c r="R415" i="12"/>
  <c r="Q416" i="12"/>
  <c r="AN168" i="12"/>
  <c r="AO168" i="12" s="1"/>
  <c r="AT183" i="12"/>
  <c r="AQ183" i="12" s="1"/>
  <c r="AN183" i="12"/>
  <c r="AO183" i="12"/>
  <c r="AF207" i="12"/>
  <c r="AG205" i="12"/>
  <c r="AF206" i="12"/>
  <c r="AC249" i="12"/>
  <c r="AC248" i="12"/>
  <c r="AD247" i="12"/>
  <c r="P430" i="12"/>
  <c r="Q429" i="12"/>
  <c r="P431" i="12"/>
  <c r="U373" i="12"/>
  <c r="T374" i="12"/>
  <c r="T375" i="12"/>
  <c r="AQ168" i="12"/>
  <c r="BE492" i="12" s="1"/>
  <c r="AT185" i="12"/>
  <c r="AQ185" i="12" s="1"/>
  <c r="AN185" i="12"/>
  <c r="AO185" i="12"/>
  <c r="AE233" i="12"/>
  <c r="AD234" i="12"/>
  <c r="AD235" i="12"/>
  <c r="AR173" i="11"/>
  <c r="AR172" i="11"/>
  <c r="AR169" i="11"/>
  <c r="AS169" i="11" s="1"/>
  <c r="AR171" i="11"/>
  <c r="AS171" i="11" s="1"/>
  <c r="AR174" i="11"/>
  <c r="AR170" i="11"/>
  <c r="AS170" i="11" s="1"/>
  <c r="AN157" i="11"/>
  <c r="AO157" i="11"/>
  <c r="AN155" i="11"/>
  <c r="AO155" i="11"/>
  <c r="AO156" i="11"/>
  <c r="AN156" i="11"/>
  <c r="AQ142" i="11"/>
  <c r="AT156" i="11"/>
  <c r="AQ143" i="11"/>
  <c r="AT157" i="11"/>
  <c r="AQ141" i="11"/>
  <c r="AT155" i="11"/>
  <c r="AQ126" i="11"/>
  <c r="BE489" i="11" s="1"/>
  <c r="AN140" i="11"/>
  <c r="AO140" i="11" s="1"/>
  <c r="T347" i="11"/>
  <c r="U345" i="11"/>
  <c r="T346" i="11"/>
  <c r="Y276" i="11"/>
  <c r="Y277" i="11"/>
  <c r="Z275" i="11"/>
  <c r="M459" i="11"/>
  <c r="N457" i="11"/>
  <c r="M458" i="11"/>
  <c r="AG164" i="11"/>
  <c r="AG165" i="11"/>
  <c r="AC221" i="11"/>
  <c r="AC220" i="11"/>
  <c r="AD219" i="11"/>
  <c r="U333" i="11"/>
  <c r="V331" i="11"/>
  <c r="U332" i="11"/>
  <c r="AF178" i="11"/>
  <c r="AG177" i="11"/>
  <c r="AF179" i="11"/>
  <c r="AA248" i="11"/>
  <c r="AA249" i="11"/>
  <c r="AB247" i="11"/>
  <c r="W304" i="11"/>
  <c r="X303" i="11"/>
  <c r="W305" i="11"/>
  <c r="M444" i="11"/>
  <c r="N443" i="11"/>
  <c r="M445" i="11"/>
  <c r="AD206" i="11"/>
  <c r="AD207" i="11"/>
  <c r="AE205" i="11"/>
  <c r="O416" i="11"/>
  <c r="O417" i="11"/>
  <c r="P415" i="11"/>
  <c r="W317" i="11"/>
  <c r="V319" i="11"/>
  <c r="V318" i="11"/>
  <c r="R375" i="11"/>
  <c r="R374" i="11"/>
  <c r="S373" i="11"/>
  <c r="Q401" i="11"/>
  <c r="P402" i="11"/>
  <c r="P403" i="11"/>
  <c r="AE193" i="11"/>
  <c r="AE192" i="11"/>
  <c r="AF191" i="11"/>
  <c r="Q388" i="11"/>
  <c r="Q389" i="11"/>
  <c r="R387" i="11"/>
  <c r="AA261" i="11"/>
  <c r="Z263" i="11"/>
  <c r="Z262" i="11"/>
  <c r="AB234" i="11"/>
  <c r="AB235" i="11"/>
  <c r="AC233" i="11"/>
  <c r="X290" i="11"/>
  <c r="X291" i="11"/>
  <c r="Y289" i="11"/>
  <c r="T359" i="11"/>
  <c r="S360" i="11"/>
  <c r="S361" i="11"/>
  <c r="O429" i="11"/>
  <c r="N430" i="11"/>
  <c r="N431" i="11"/>
  <c r="P457" i="12" l="1"/>
  <c r="O459" i="12"/>
  <c r="O458" i="12"/>
  <c r="AG207" i="12"/>
  <c r="AG206" i="12"/>
  <c r="AR212" i="12"/>
  <c r="AS212" i="12" s="1"/>
  <c r="AR214" i="12"/>
  <c r="AR215" i="12"/>
  <c r="AR216" i="12"/>
  <c r="AR213" i="12"/>
  <c r="AS213" i="12" s="1"/>
  <c r="AR211" i="12"/>
  <c r="AS211" i="12" s="1"/>
  <c r="W347" i="12"/>
  <c r="W346" i="12"/>
  <c r="X345" i="12"/>
  <c r="AN182" i="12"/>
  <c r="AO182" i="12" s="1"/>
  <c r="AA290" i="12"/>
  <c r="AA291" i="12"/>
  <c r="AB289" i="12"/>
  <c r="AA303" i="12"/>
  <c r="Z305" i="12"/>
  <c r="Z304" i="12"/>
  <c r="U374" i="12"/>
  <c r="V373" i="12"/>
  <c r="U375" i="12"/>
  <c r="AQ182" i="12"/>
  <c r="BE493" i="12" s="1"/>
  <c r="V360" i="12"/>
  <c r="V361" i="12"/>
  <c r="W359" i="12"/>
  <c r="Z317" i="12"/>
  <c r="Y319" i="12"/>
  <c r="Y318" i="12"/>
  <c r="AB276" i="12"/>
  <c r="AB277" i="12"/>
  <c r="AC275" i="12"/>
  <c r="R429" i="12"/>
  <c r="Q431" i="12"/>
  <c r="Q430" i="12"/>
  <c r="AT197" i="12"/>
  <c r="AQ197" i="12" s="1"/>
  <c r="AN197" i="12"/>
  <c r="AO197" i="12"/>
  <c r="P445" i="12"/>
  <c r="P444" i="12"/>
  <c r="Q443" i="12"/>
  <c r="R417" i="12"/>
  <c r="S415" i="12"/>
  <c r="R416" i="12"/>
  <c r="AT198" i="12"/>
  <c r="AQ198" i="12" s="1"/>
  <c r="AO198" i="12"/>
  <c r="AN198" i="12"/>
  <c r="AE247" i="12"/>
  <c r="AD248" i="12"/>
  <c r="AD249" i="12"/>
  <c r="AC263" i="12"/>
  <c r="AD261" i="12"/>
  <c r="AC262" i="12"/>
  <c r="AT199" i="12"/>
  <c r="AQ199" i="12" s="1"/>
  <c r="AN199" i="12"/>
  <c r="AO199" i="12"/>
  <c r="AE235" i="12"/>
  <c r="AF233" i="12"/>
  <c r="AE234" i="12"/>
  <c r="T389" i="12"/>
  <c r="T388" i="12"/>
  <c r="U387" i="12"/>
  <c r="T401" i="12"/>
  <c r="S403" i="12"/>
  <c r="S402" i="12"/>
  <c r="AF220" i="12"/>
  <c r="AF221" i="12"/>
  <c r="AG219" i="12"/>
  <c r="X333" i="12"/>
  <c r="Y331" i="12"/>
  <c r="X332" i="12"/>
  <c r="AN472" i="11"/>
  <c r="AD474" i="11" s="1"/>
  <c r="AR183" i="11"/>
  <c r="AS183" i="11" s="1"/>
  <c r="AR186" i="11"/>
  <c r="AR185" i="11"/>
  <c r="AS185" i="11" s="1"/>
  <c r="AR188" i="11"/>
  <c r="AR184" i="11"/>
  <c r="AS184" i="11" s="1"/>
  <c r="AR187" i="11"/>
  <c r="AQ140" i="11"/>
  <c r="BE490" i="11" s="1"/>
  <c r="AO170" i="11"/>
  <c r="AN170" i="11"/>
  <c r="AN171" i="11"/>
  <c r="AO171" i="11"/>
  <c r="AN169" i="11"/>
  <c r="AO169" i="11"/>
  <c r="AQ157" i="11"/>
  <c r="AT171" i="11"/>
  <c r="AQ156" i="11"/>
  <c r="AT170" i="11"/>
  <c r="AQ155" i="11"/>
  <c r="AT169" i="11"/>
  <c r="AN154" i="11"/>
  <c r="AO154" i="11" s="1"/>
  <c r="W319" i="11"/>
  <c r="W318" i="11"/>
  <c r="X317" i="11"/>
  <c r="P417" i="11"/>
  <c r="P416" i="11"/>
  <c r="Q415" i="11"/>
  <c r="AC247" i="11"/>
  <c r="AB249" i="11"/>
  <c r="AB248" i="11"/>
  <c r="P429" i="11"/>
  <c r="O431" i="11"/>
  <c r="O430" i="11"/>
  <c r="AB261" i="11"/>
  <c r="AA263" i="11"/>
  <c r="AA262" i="11"/>
  <c r="Z276" i="11"/>
  <c r="AA275" i="11"/>
  <c r="Z277" i="11"/>
  <c r="O457" i="11"/>
  <c r="N459" i="11"/>
  <c r="N458" i="11"/>
  <c r="AE206" i="11"/>
  <c r="AF205" i="11"/>
  <c r="AE207" i="11"/>
  <c r="AF192" i="11"/>
  <c r="AG191" i="11"/>
  <c r="AF193" i="11"/>
  <c r="T360" i="11"/>
  <c r="T361" i="11"/>
  <c r="U359" i="11"/>
  <c r="R389" i="11"/>
  <c r="R388" i="11"/>
  <c r="S387" i="11"/>
  <c r="AG179" i="11"/>
  <c r="AG178" i="11"/>
  <c r="U347" i="11"/>
  <c r="U346" i="11"/>
  <c r="V345" i="11"/>
  <c r="R401" i="11"/>
  <c r="Q402" i="11"/>
  <c r="Q403" i="11"/>
  <c r="S374" i="11"/>
  <c r="S375" i="11"/>
  <c r="T373" i="11"/>
  <c r="Y291" i="11"/>
  <c r="Z289" i="11"/>
  <c r="Y290" i="11"/>
  <c r="N444" i="11"/>
  <c r="N445" i="11"/>
  <c r="O443" i="11"/>
  <c r="AE219" i="11"/>
  <c r="AD221" i="11"/>
  <c r="AD220" i="11"/>
  <c r="AD233" i="11"/>
  <c r="AC235" i="11"/>
  <c r="AC234" i="11"/>
  <c r="V332" i="11"/>
  <c r="W331" i="11"/>
  <c r="V333" i="11"/>
  <c r="X305" i="11"/>
  <c r="X304" i="11"/>
  <c r="Y303" i="11"/>
  <c r="AF235" i="12" l="1"/>
  <c r="AG233" i="12"/>
  <c r="AF234" i="12"/>
  <c r="AN211" i="12"/>
  <c r="AT211" i="12"/>
  <c r="AQ211" i="12" s="1"/>
  <c r="AO211" i="12"/>
  <c r="AG220" i="12"/>
  <c r="AG221" i="12"/>
  <c r="AR229" i="12"/>
  <c r="AR226" i="12"/>
  <c r="AS226" i="12" s="1"/>
  <c r="AR230" i="12"/>
  <c r="AR225" i="12"/>
  <c r="AS225" i="12" s="1"/>
  <c r="AR228" i="12"/>
  <c r="AR227" i="12"/>
  <c r="AS227" i="12" s="1"/>
  <c r="AN213" i="12"/>
  <c r="AT213" i="12"/>
  <c r="AQ213" i="12" s="1"/>
  <c r="AO213" i="12"/>
  <c r="AA305" i="12"/>
  <c r="AB303" i="12"/>
  <c r="AA304" i="12"/>
  <c r="AD263" i="12"/>
  <c r="AE261" i="12"/>
  <c r="AD262" i="12"/>
  <c r="AB290" i="12"/>
  <c r="AC289" i="12"/>
  <c r="AB291" i="12"/>
  <c r="AT212" i="12"/>
  <c r="AQ212" i="12" s="1"/>
  <c r="AO212" i="12"/>
  <c r="AN212" i="12"/>
  <c r="T402" i="12"/>
  <c r="T403" i="12"/>
  <c r="U401" i="12"/>
  <c r="Z318" i="12"/>
  <c r="AA317" i="12"/>
  <c r="Z319" i="12"/>
  <c r="U388" i="12"/>
  <c r="U389" i="12"/>
  <c r="V387" i="12"/>
  <c r="W361" i="12"/>
  <c r="X359" i="12"/>
  <c r="W360" i="12"/>
  <c r="AN196" i="12"/>
  <c r="AO196" i="12" s="1"/>
  <c r="Y333" i="12"/>
  <c r="Z331" i="12"/>
  <c r="Y332" i="12"/>
  <c r="V374" i="12"/>
  <c r="W373" i="12"/>
  <c r="V375" i="12"/>
  <c r="S417" i="12"/>
  <c r="S416" i="12"/>
  <c r="T415" i="12"/>
  <c r="Q444" i="12"/>
  <c r="R443" i="12"/>
  <c r="Q445" i="12"/>
  <c r="Y345" i="12"/>
  <c r="X347" i="12"/>
  <c r="X346" i="12"/>
  <c r="R431" i="12"/>
  <c r="R430" i="12"/>
  <c r="S429" i="12"/>
  <c r="AC277" i="12"/>
  <c r="AC276" i="12"/>
  <c r="AD275" i="12"/>
  <c r="AF247" i="12"/>
  <c r="AE248" i="12"/>
  <c r="AE249" i="12"/>
  <c r="AQ196" i="12"/>
  <c r="BE494" i="12" s="1"/>
  <c r="Q457" i="12"/>
  <c r="P459" i="12"/>
  <c r="P458" i="12"/>
  <c r="AR200" i="11"/>
  <c r="AR198" i="11"/>
  <c r="AS198" i="11" s="1"/>
  <c r="AR197" i="11"/>
  <c r="AS197" i="11" s="1"/>
  <c r="AR201" i="11"/>
  <c r="AR199" i="11"/>
  <c r="AS199" i="11" s="1"/>
  <c r="AR202" i="11"/>
  <c r="AQ154" i="11"/>
  <c r="BE491" i="11" s="1"/>
  <c r="AO184" i="11"/>
  <c r="AN184" i="11"/>
  <c r="AO185" i="11"/>
  <c r="AN185" i="11"/>
  <c r="AO183" i="11"/>
  <c r="AN183" i="11"/>
  <c r="AQ170" i="11"/>
  <c r="AT184" i="11"/>
  <c r="AQ171" i="11"/>
  <c r="AT185" i="11"/>
  <c r="AQ169" i="11"/>
  <c r="AT183" i="11"/>
  <c r="AN168" i="11"/>
  <c r="AO168" i="11" s="1"/>
  <c r="T374" i="11"/>
  <c r="U373" i="11"/>
  <c r="T375" i="11"/>
  <c r="U360" i="11"/>
  <c r="U361" i="11"/>
  <c r="V359" i="11"/>
  <c r="S388" i="11"/>
  <c r="T387" i="11"/>
  <c r="S389" i="11"/>
  <c r="O459" i="11"/>
  <c r="O458" i="11"/>
  <c r="P457" i="11"/>
  <c r="AC249" i="11"/>
  <c r="AD247" i="11"/>
  <c r="AC248" i="11"/>
  <c r="Q416" i="11"/>
  <c r="R415" i="11"/>
  <c r="Q417" i="11"/>
  <c r="AG192" i="11"/>
  <c r="AG193" i="11"/>
  <c r="AA276" i="11"/>
  <c r="AA277" i="11"/>
  <c r="AB275" i="11"/>
  <c r="AA289" i="11"/>
  <c r="Z290" i="11"/>
  <c r="Z291" i="11"/>
  <c r="AE220" i="11"/>
  <c r="AE221" i="11"/>
  <c r="AF219" i="11"/>
  <c r="X331" i="11"/>
  <c r="W332" i="11"/>
  <c r="W333" i="11"/>
  <c r="X319" i="11"/>
  <c r="X318" i="11"/>
  <c r="Y317" i="11"/>
  <c r="P430" i="11"/>
  <c r="P431" i="11"/>
  <c r="Q429" i="11"/>
  <c r="AE233" i="11"/>
  <c r="AD235" i="11"/>
  <c r="AD234" i="11"/>
  <c r="AF206" i="11"/>
  <c r="AF207" i="11"/>
  <c r="AG205" i="11"/>
  <c r="Y304" i="11"/>
  <c r="Z303" i="11"/>
  <c r="Y305" i="11"/>
  <c r="R402" i="11"/>
  <c r="R403" i="11"/>
  <c r="S401" i="11"/>
  <c r="P443" i="11"/>
  <c r="O445" i="11"/>
  <c r="O444" i="11"/>
  <c r="V347" i="11"/>
  <c r="V346" i="11"/>
  <c r="W345" i="11"/>
  <c r="AB263" i="11"/>
  <c r="AC261" i="11"/>
  <c r="AB262" i="11"/>
  <c r="AQ210" i="12" l="1"/>
  <c r="BE495" i="12" s="1"/>
  <c r="S431" i="12"/>
  <c r="S430" i="12"/>
  <c r="T429" i="12"/>
  <c r="AF261" i="12"/>
  <c r="AE263" i="12"/>
  <c r="AE262" i="12"/>
  <c r="AG247" i="12"/>
  <c r="AF248" i="12"/>
  <c r="AF249" i="12"/>
  <c r="AT225" i="12"/>
  <c r="AQ225" i="12" s="1"/>
  <c r="AO225" i="12"/>
  <c r="AN225" i="12"/>
  <c r="AT226" i="12"/>
  <c r="AQ226" i="12" s="1"/>
  <c r="AN226" i="12"/>
  <c r="AO226" i="12"/>
  <c r="R457" i="12"/>
  <c r="Q459" i="12"/>
  <c r="Q458" i="12"/>
  <c r="U403" i="12"/>
  <c r="V401" i="12"/>
  <c r="U402" i="12"/>
  <c r="Z345" i="12"/>
  <c r="Y346" i="12"/>
  <c r="Y347" i="12"/>
  <c r="S443" i="12"/>
  <c r="R444" i="12"/>
  <c r="R445" i="12"/>
  <c r="Y359" i="12"/>
  <c r="X361" i="12"/>
  <c r="X360" i="12"/>
  <c r="AD277" i="12"/>
  <c r="AD276" i="12"/>
  <c r="AE275" i="12"/>
  <c r="U415" i="12"/>
  <c r="T417" i="12"/>
  <c r="T416" i="12"/>
  <c r="V388" i="12"/>
  <c r="V389" i="12"/>
  <c r="W387" i="12"/>
  <c r="AT227" i="12"/>
  <c r="AQ227" i="12" s="1"/>
  <c r="AO227" i="12"/>
  <c r="AN227" i="12"/>
  <c r="AG235" i="12"/>
  <c r="AG234" i="12"/>
  <c r="AR244" i="12"/>
  <c r="AR242" i="12"/>
  <c r="AR241" i="12"/>
  <c r="AS241" i="12" s="1"/>
  <c r="AR239" i="12"/>
  <c r="AS239" i="12" s="1"/>
  <c r="AR240" i="12"/>
  <c r="AS240" i="12" s="1"/>
  <c r="AR243" i="12"/>
  <c r="W374" i="12"/>
  <c r="W375" i="12"/>
  <c r="X373" i="12"/>
  <c r="AA318" i="12"/>
  <c r="AB317" i="12"/>
  <c r="AA319" i="12"/>
  <c r="Z333" i="12"/>
  <c r="AA331" i="12"/>
  <c r="Z332" i="12"/>
  <c r="AB304" i="12"/>
  <c r="AB305" i="12"/>
  <c r="AC303" i="12"/>
  <c r="AN210" i="12"/>
  <c r="AO210" i="12" s="1"/>
  <c r="AC290" i="12"/>
  <c r="AD289" i="12"/>
  <c r="AC291" i="12"/>
  <c r="AR213" i="11"/>
  <c r="AS213" i="11" s="1"/>
  <c r="AR216" i="11"/>
  <c r="AR215" i="11"/>
  <c r="AR211" i="11"/>
  <c r="AS211" i="11" s="1"/>
  <c r="AR212" i="11"/>
  <c r="AS212" i="11" s="1"/>
  <c r="AR214" i="11"/>
  <c r="AN199" i="11"/>
  <c r="AO199" i="11"/>
  <c r="AN197" i="11"/>
  <c r="AO197" i="11"/>
  <c r="AN198" i="11"/>
  <c r="AO198" i="11"/>
  <c r="AN182" i="11"/>
  <c r="AO182" i="11" s="1"/>
  <c r="AQ185" i="11"/>
  <c r="AT199" i="11"/>
  <c r="AQ184" i="11"/>
  <c r="AT198" i="11"/>
  <c r="AQ183" i="11"/>
  <c r="AT197" i="11"/>
  <c r="AQ168" i="11"/>
  <c r="BE492" i="11" s="1"/>
  <c r="X332" i="11"/>
  <c r="X333" i="11"/>
  <c r="Y331" i="11"/>
  <c r="AF220" i="11"/>
  <c r="AG219" i="11"/>
  <c r="AF221" i="11"/>
  <c r="AB276" i="11"/>
  <c r="AB277" i="11"/>
  <c r="AC275" i="11"/>
  <c r="P445" i="11"/>
  <c r="Q443" i="11"/>
  <c r="P444" i="11"/>
  <c r="AF233" i="11"/>
  <c r="AE234" i="11"/>
  <c r="AE235" i="11"/>
  <c r="U387" i="11"/>
  <c r="T388" i="11"/>
  <c r="T389" i="11"/>
  <c r="V360" i="11"/>
  <c r="W359" i="11"/>
  <c r="V361" i="11"/>
  <c r="W346" i="11"/>
  <c r="W347" i="11"/>
  <c r="X345" i="11"/>
  <c r="S403" i="11"/>
  <c r="S402" i="11"/>
  <c r="T401" i="11"/>
  <c r="AE247" i="11"/>
  <c r="AD249" i="11"/>
  <c r="AD248" i="11"/>
  <c r="P458" i="11"/>
  <c r="Q457" i="11"/>
  <c r="P459" i="11"/>
  <c r="AD261" i="11"/>
  <c r="AC262" i="11"/>
  <c r="AC263" i="11"/>
  <c r="U374" i="11"/>
  <c r="V373" i="11"/>
  <c r="U375" i="11"/>
  <c r="AG207" i="11"/>
  <c r="AG206" i="11"/>
  <c r="S415" i="11"/>
  <c r="R417" i="11"/>
  <c r="R416" i="11"/>
  <c r="Q430" i="11"/>
  <c r="R429" i="11"/>
  <c r="Q431" i="11"/>
  <c r="AB289" i="11"/>
  <c r="AA290" i="11"/>
  <c r="AA291" i="11"/>
  <c r="Z317" i="11"/>
  <c r="Y318" i="11"/>
  <c r="Y319" i="11"/>
  <c r="Z304" i="11"/>
  <c r="AA303" i="11"/>
  <c r="Z305" i="11"/>
  <c r="AN224" i="12" l="1"/>
  <c r="AO224" i="12" s="1"/>
  <c r="AQ224" i="12"/>
  <c r="BE496" i="12" s="1"/>
  <c r="AT239" i="12"/>
  <c r="AQ239" i="12" s="1"/>
  <c r="AN239" i="12"/>
  <c r="AO239" i="12"/>
  <c r="Z346" i="12"/>
  <c r="AA345" i="12"/>
  <c r="Z347" i="12"/>
  <c r="AG248" i="12"/>
  <c r="AG249" i="12"/>
  <c r="AR254" i="12"/>
  <c r="AS254" i="12" s="1"/>
  <c r="AR258" i="12"/>
  <c r="AR256" i="12"/>
  <c r="AR255" i="12"/>
  <c r="AS255" i="12" s="1"/>
  <c r="AR253" i="12"/>
  <c r="AS253" i="12" s="1"/>
  <c r="AR257" i="12"/>
  <c r="AD290" i="12"/>
  <c r="AD291" i="12"/>
  <c r="AE289" i="12"/>
  <c r="Y361" i="12"/>
  <c r="Y360" i="12"/>
  <c r="Z359" i="12"/>
  <c r="W388" i="12"/>
  <c r="W389" i="12"/>
  <c r="X387" i="12"/>
  <c r="T431" i="12"/>
  <c r="U429" i="12"/>
  <c r="T430" i="12"/>
  <c r="AT241" i="12"/>
  <c r="AQ241" i="12" s="1"/>
  <c r="AO241" i="12"/>
  <c r="AN241" i="12"/>
  <c r="AA332" i="12"/>
  <c r="AA333" i="12"/>
  <c r="AB331" i="12"/>
  <c r="V415" i="12"/>
  <c r="U416" i="12"/>
  <c r="U417" i="12"/>
  <c r="V403" i="12"/>
  <c r="V402" i="12"/>
  <c r="W401" i="12"/>
  <c r="AB319" i="12"/>
  <c r="AB318" i="12"/>
  <c r="AC317" i="12"/>
  <c r="X375" i="12"/>
  <c r="X374" i="12"/>
  <c r="Y373" i="12"/>
  <c r="R458" i="12"/>
  <c r="S457" i="12"/>
  <c r="R459" i="12"/>
  <c r="AG261" i="12"/>
  <c r="AF263" i="12"/>
  <c r="AF262" i="12"/>
  <c r="AC304" i="12"/>
  <c r="AC305" i="12"/>
  <c r="AD303" i="12"/>
  <c r="AE277" i="12"/>
  <c r="AE276" i="12"/>
  <c r="AF275" i="12"/>
  <c r="AT240" i="12"/>
  <c r="AQ240" i="12" s="1"/>
  <c r="AN240" i="12"/>
  <c r="AO240" i="12"/>
  <c r="S445" i="12"/>
  <c r="S444" i="12"/>
  <c r="T443" i="12"/>
  <c r="AR228" i="11"/>
  <c r="AR229" i="11"/>
  <c r="AR225" i="11"/>
  <c r="AS225" i="11" s="1"/>
  <c r="AR227" i="11"/>
  <c r="AS227" i="11" s="1"/>
  <c r="AR226" i="11"/>
  <c r="AS226" i="11" s="1"/>
  <c r="AR230" i="11"/>
  <c r="AO213" i="11"/>
  <c r="AN213" i="11"/>
  <c r="AQ182" i="11"/>
  <c r="BE493" i="11" s="1"/>
  <c r="AN212" i="11"/>
  <c r="AO212" i="11"/>
  <c r="AN211" i="11"/>
  <c r="AO211" i="11"/>
  <c r="AQ198" i="11"/>
  <c r="AT212" i="11"/>
  <c r="AQ199" i="11"/>
  <c r="AT213" i="11"/>
  <c r="AQ197" i="11"/>
  <c r="AT211" i="11"/>
  <c r="AN196" i="11"/>
  <c r="AO196" i="11" s="1"/>
  <c r="X359" i="11"/>
  <c r="W361" i="11"/>
  <c r="W360" i="11"/>
  <c r="S416" i="11"/>
  <c r="T415" i="11"/>
  <c r="S417" i="11"/>
  <c r="AF247" i="11"/>
  <c r="AE248" i="11"/>
  <c r="AE249" i="11"/>
  <c r="AC277" i="11"/>
  <c r="AC276" i="11"/>
  <c r="AD275" i="11"/>
  <c r="AD263" i="11"/>
  <c r="AD262" i="11"/>
  <c r="AE261" i="11"/>
  <c r="T402" i="11"/>
  <c r="T403" i="11"/>
  <c r="U401" i="11"/>
  <c r="V374" i="11"/>
  <c r="W373" i="11"/>
  <c r="V375" i="11"/>
  <c r="Q458" i="11"/>
  <c r="R457" i="11"/>
  <c r="Q459" i="11"/>
  <c r="AG221" i="11"/>
  <c r="AG220" i="11"/>
  <c r="R443" i="11"/>
  <c r="Q445" i="11"/>
  <c r="Q444" i="11"/>
  <c r="AB290" i="11"/>
  <c r="AC289" i="11"/>
  <c r="AB291" i="11"/>
  <c r="V387" i="11"/>
  <c r="U389" i="11"/>
  <c r="U388" i="11"/>
  <c r="Z319" i="11"/>
  <c r="Z318" i="11"/>
  <c r="AA317" i="11"/>
  <c r="X346" i="11"/>
  <c r="X347" i="11"/>
  <c r="Y345" i="11"/>
  <c r="Y332" i="11"/>
  <c r="Y333" i="11"/>
  <c r="Z331" i="11"/>
  <c r="AA304" i="11"/>
  <c r="AB303" i="11"/>
  <c r="AA305" i="11"/>
  <c r="R431" i="11"/>
  <c r="R430" i="11"/>
  <c r="S429" i="11"/>
  <c r="AF235" i="11"/>
  <c r="AF234" i="11"/>
  <c r="AG233" i="11"/>
  <c r="X388" i="12" l="1"/>
  <c r="X389" i="12"/>
  <c r="Y387" i="12"/>
  <c r="V416" i="12"/>
  <c r="W415" i="12"/>
  <c r="V417" i="12"/>
  <c r="AG275" i="12"/>
  <c r="AF277" i="12"/>
  <c r="AF276" i="12"/>
  <c r="AA346" i="12"/>
  <c r="AB345" i="12"/>
  <c r="AA347" i="12"/>
  <c r="AT255" i="12"/>
  <c r="AQ255" i="12" s="1"/>
  <c r="AO255" i="12"/>
  <c r="AN255" i="12"/>
  <c r="S458" i="12"/>
  <c r="T457" i="12"/>
  <c r="S459" i="12"/>
  <c r="AT254" i="12"/>
  <c r="AQ254" i="12" s="1"/>
  <c r="AN254" i="12"/>
  <c r="AO254" i="12"/>
  <c r="Y375" i="12"/>
  <c r="Z373" i="12"/>
  <c r="Y374" i="12"/>
  <c r="Z361" i="12"/>
  <c r="AA359" i="12"/>
  <c r="Z360" i="12"/>
  <c r="AD304" i="12"/>
  <c r="AE303" i="12"/>
  <c r="AD305" i="12"/>
  <c r="AC318" i="12"/>
  <c r="AC319" i="12"/>
  <c r="AD317" i="12"/>
  <c r="AE291" i="12"/>
  <c r="AE290" i="12"/>
  <c r="AF289" i="12"/>
  <c r="U443" i="12"/>
  <c r="T444" i="12"/>
  <c r="T445" i="12"/>
  <c r="W403" i="12"/>
  <c r="X401" i="12"/>
  <c r="W402" i="12"/>
  <c r="AN238" i="12"/>
  <c r="AO238" i="12" s="1"/>
  <c r="AG262" i="12"/>
  <c r="AG263" i="12"/>
  <c r="AR268" i="12"/>
  <c r="AS268" i="12" s="1"/>
  <c r="AR271" i="12"/>
  <c r="AR272" i="12"/>
  <c r="AR270" i="12"/>
  <c r="AR269" i="12"/>
  <c r="AS269" i="12" s="1"/>
  <c r="AR267" i="12"/>
  <c r="AS267" i="12" s="1"/>
  <c r="AC331" i="12"/>
  <c r="AB333" i="12"/>
  <c r="AB332" i="12"/>
  <c r="U431" i="12"/>
  <c r="V429" i="12"/>
  <c r="U430" i="12"/>
  <c r="AT253" i="12"/>
  <c r="AQ253" i="12" s="1"/>
  <c r="AQ252" i="12" s="1"/>
  <c r="BE498" i="12" s="1"/>
  <c r="AN253" i="12"/>
  <c r="AN252" i="12" s="1"/>
  <c r="AO252" i="12" s="1"/>
  <c r="AO253" i="12"/>
  <c r="AQ238" i="12"/>
  <c r="BE497" i="12" s="1"/>
  <c r="AR244" i="11"/>
  <c r="AR239" i="11"/>
  <c r="AS239" i="11" s="1"/>
  <c r="AR241" i="11"/>
  <c r="AS241" i="11" s="1"/>
  <c r="AR242" i="11"/>
  <c r="AR243" i="11"/>
  <c r="AR240" i="11"/>
  <c r="AS240" i="11" s="1"/>
  <c r="AO226" i="11"/>
  <c r="AN226" i="11"/>
  <c r="AN227" i="11"/>
  <c r="AO227" i="11"/>
  <c r="AO225" i="11"/>
  <c r="AN225" i="11"/>
  <c r="AQ213" i="11"/>
  <c r="AT227" i="11"/>
  <c r="AQ212" i="11"/>
  <c r="AT226" i="11"/>
  <c r="AN210" i="11"/>
  <c r="AO210" i="11" s="1"/>
  <c r="AQ211" i="11"/>
  <c r="AT225" i="11"/>
  <c r="AQ196" i="11"/>
  <c r="BE494" i="11" s="1"/>
  <c r="AE262" i="11"/>
  <c r="AF261" i="11"/>
  <c r="AE263" i="11"/>
  <c r="AA318" i="11"/>
  <c r="AA319" i="11"/>
  <c r="AB317" i="11"/>
  <c r="AF249" i="11"/>
  <c r="AF248" i="11"/>
  <c r="AG247" i="11"/>
  <c r="R458" i="11"/>
  <c r="S457" i="11"/>
  <c r="R459" i="11"/>
  <c r="T429" i="11"/>
  <c r="S430" i="11"/>
  <c r="S431" i="11"/>
  <c r="U402" i="11"/>
  <c r="V401" i="11"/>
  <c r="U403" i="11"/>
  <c r="U415" i="11"/>
  <c r="T416" i="11"/>
  <c r="T417" i="11"/>
  <c r="AG234" i="11"/>
  <c r="AG235" i="11"/>
  <c r="X373" i="11"/>
  <c r="W374" i="11"/>
  <c r="W375" i="11"/>
  <c r="AB305" i="11"/>
  <c r="AC303" i="11"/>
  <c r="AB304" i="11"/>
  <c r="W387" i="11"/>
  <c r="V389" i="11"/>
  <c r="V388" i="11"/>
  <c r="Z345" i="11"/>
  <c r="Y346" i="11"/>
  <c r="Y347" i="11"/>
  <c r="Z333" i="11"/>
  <c r="AA331" i="11"/>
  <c r="Z332" i="11"/>
  <c r="R445" i="11"/>
  <c r="R444" i="11"/>
  <c r="S443" i="11"/>
  <c r="AC291" i="11"/>
  <c r="AD289" i="11"/>
  <c r="AC290" i="11"/>
  <c r="AE275" i="11"/>
  <c r="AD277" i="11"/>
  <c r="AD276" i="11"/>
  <c r="Y359" i="11"/>
  <c r="X361" i="11"/>
  <c r="X360" i="11"/>
  <c r="AF291" i="12" l="1"/>
  <c r="AF290" i="12"/>
  <c r="AG289" i="12"/>
  <c r="Z375" i="12"/>
  <c r="Z374" i="12"/>
  <c r="AA373" i="12"/>
  <c r="AT268" i="12"/>
  <c r="AQ268" i="12" s="1"/>
  <c r="AO268" i="12"/>
  <c r="AN268" i="12"/>
  <c r="AD318" i="12"/>
  <c r="AD319" i="12"/>
  <c r="AE317" i="12"/>
  <c r="W429" i="12"/>
  <c r="V431" i="12"/>
  <c r="V430" i="12"/>
  <c r="AG277" i="12"/>
  <c r="AG276" i="12"/>
  <c r="AR283" i="12"/>
  <c r="AS283" i="12" s="1"/>
  <c r="AR286" i="12"/>
  <c r="AR285" i="12"/>
  <c r="AR284" i="12"/>
  <c r="AR281" i="12"/>
  <c r="AS281" i="12" s="1"/>
  <c r="AR282" i="12"/>
  <c r="AS282" i="12" s="1"/>
  <c r="X402" i="12"/>
  <c r="X403" i="12"/>
  <c r="Y401" i="12"/>
  <c r="AE304" i="12"/>
  <c r="AE305" i="12"/>
  <c r="AF303" i="12"/>
  <c r="T458" i="12"/>
  <c r="T459" i="12"/>
  <c r="U457" i="12"/>
  <c r="AC333" i="12"/>
  <c r="AD331" i="12"/>
  <c r="AC332" i="12"/>
  <c r="AT267" i="12"/>
  <c r="AQ267" i="12" s="1"/>
  <c r="AO267" i="12"/>
  <c r="AN267" i="12"/>
  <c r="Y388" i="12"/>
  <c r="Z387" i="12"/>
  <c r="Y389" i="12"/>
  <c r="AB346" i="12"/>
  <c r="AC345" i="12"/>
  <c r="AB347" i="12"/>
  <c r="W417" i="12"/>
  <c r="W416" i="12"/>
  <c r="X415" i="12"/>
  <c r="AT269" i="12"/>
  <c r="AQ269" i="12" s="1"/>
  <c r="AN269" i="12"/>
  <c r="AO269" i="12"/>
  <c r="AA360" i="12"/>
  <c r="AA361" i="12"/>
  <c r="AB359" i="12"/>
  <c r="U445" i="12"/>
  <c r="U444" i="12"/>
  <c r="V443" i="12"/>
  <c r="AR256" i="11"/>
  <c r="AR255" i="11"/>
  <c r="AS255" i="11" s="1"/>
  <c r="AR254" i="11"/>
  <c r="AS254" i="11" s="1"/>
  <c r="AR257" i="11"/>
  <c r="AR258" i="11"/>
  <c r="AR253" i="11"/>
  <c r="AS253" i="11" s="1"/>
  <c r="AO240" i="11"/>
  <c r="AN240" i="11"/>
  <c r="AQ210" i="11"/>
  <c r="BE495" i="11" s="1"/>
  <c r="AO241" i="11"/>
  <c r="AN241" i="11"/>
  <c r="AO239" i="11"/>
  <c r="AN239" i="11"/>
  <c r="AN224" i="11"/>
  <c r="AO224" i="11" s="1"/>
  <c r="AQ226" i="11"/>
  <c r="AT240" i="11"/>
  <c r="AQ227" i="11"/>
  <c r="AT241" i="11"/>
  <c r="AQ225" i="11"/>
  <c r="AT239" i="11"/>
  <c r="W389" i="11"/>
  <c r="W388" i="11"/>
  <c r="X387" i="11"/>
  <c r="S445" i="11"/>
  <c r="S444" i="11"/>
  <c r="T443" i="11"/>
  <c r="AB318" i="11"/>
  <c r="AB319" i="11"/>
  <c r="AC317" i="11"/>
  <c r="AC305" i="11"/>
  <c r="AD303" i="11"/>
  <c r="AC304" i="11"/>
  <c r="T430" i="11"/>
  <c r="U429" i="11"/>
  <c r="T431" i="11"/>
  <c r="AG248" i="11"/>
  <c r="AG249" i="11"/>
  <c r="Y360" i="11"/>
  <c r="Z359" i="11"/>
  <c r="Y361" i="11"/>
  <c r="S458" i="11"/>
  <c r="T457" i="11"/>
  <c r="S459" i="11"/>
  <c r="AF263" i="11"/>
  <c r="AF262" i="11"/>
  <c r="AG261" i="11"/>
  <c r="AE289" i="11"/>
  <c r="AD290" i="11"/>
  <c r="AD291" i="11"/>
  <c r="V403" i="11"/>
  <c r="W401" i="11"/>
  <c r="V402" i="11"/>
  <c r="AA333" i="11"/>
  <c r="AA332" i="11"/>
  <c r="AB331" i="11"/>
  <c r="AE277" i="11"/>
  <c r="AE276" i="11"/>
  <c r="AF275" i="11"/>
  <c r="Z346" i="11"/>
  <c r="AA345" i="11"/>
  <c r="Z347" i="11"/>
  <c r="X375" i="11"/>
  <c r="Y373" i="11"/>
  <c r="X374" i="11"/>
  <c r="U416" i="11"/>
  <c r="V415" i="11"/>
  <c r="U417" i="11"/>
  <c r="Y415" i="12" l="1"/>
  <c r="X416" i="12"/>
  <c r="X417" i="12"/>
  <c r="AT282" i="12"/>
  <c r="AQ282" i="12" s="1"/>
  <c r="AN282" i="12"/>
  <c r="AO282" i="12"/>
  <c r="AD332" i="12"/>
  <c r="AE331" i="12"/>
  <c r="AD333" i="12"/>
  <c r="V444" i="12"/>
  <c r="W443" i="12"/>
  <c r="V445" i="12"/>
  <c r="V457" i="12"/>
  <c r="U459" i="12"/>
  <c r="U458" i="12"/>
  <c r="AC346" i="12"/>
  <c r="AD345" i="12"/>
  <c r="AC347" i="12"/>
  <c r="AT283" i="12"/>
  <c r="AQ283" i="12" s="1"/>
  <c r="AO283" i="12"/>
  <c r="AN283" i="12"/>
  <c r="AA375" i="12"/>
  <c r="AA374" i="12"/>
  <c r="AB373" i="12"/>
  <c r="AC359" i="12"/>
  <c r="AB361" i="12"/>
  <c r="AB360" i="12"/>
  <c r="AF305" i="12"/>
  <c r="AF304" i="12"/>
  <c r="AG303" i="12"/>
  <c r="Z388" i="12"/>
  <c r="Z389" i="12"/>
  <c r="AA387" i="12"/>
  <c r="AG291" i="12"/>
  <c r="AG290" i="12"/>
  <c r="AR300" i="12"/>
  <c r="AR298" i="12"/>
  <c r="AR299" i="12"/>
  <c r="AR295" i="12"/>
  <c r="AS295" i="12" s="1"/>
  <c r="AR296" i="12"/>
  <c r="AS296" i="12" s="1"/>
  <c r="AR297" i="12"/>
  <c r="AS297" i="12" s="1"/>
  <c r="AQ266" i="12"/>
  <c r="BE499" i="12" s="1"/>
  <c r="AT281" i="12"/>
  <c r="AQ281" i="12" s="1"/>
  <c r="AQ280" i="12" s="1"/>
  <c r="BE500" i="12" s="1"/>
  <c r="AO281" i="12"/>
  <c r="AN281" i="12"/>
  <c r="AN280" i="12" s="1"/>
  <c r="AO280" i="12" s="1"/>
  <c r="AN266" i="12"/>
  <c r="AO266" i="12" s="1"/>
  <c r="Y402" i="12"/>
  <c r="Z401" i="12"/>
  <c r="Y403" i="12"/>
  <c r="AE318" i="12"/>
  <c r="AE319" i="12"/>
  <c r="AF317" i="12"/>
  <c r="W430" i="12"/>
  <c r="X429" i="12"/>
  <c r="W431" i="12"/>
  <c r="AR268" i="11"/>
  <c r="AS268" i="11" s="1"/>
  <c r="AR267" i="11"/>
  <c r="AS267" i="11" s="1"/>
  <c r="AR270" i="11"/>
  <c r="AR272" i="11"/>
  <c r="AR271" i="11"/>
  <c r="AR269" i="11"/>
  <c r="AS269" i="11" s="1"/>
  <c r="AO254" i="11"/>
  <c r="AN254" i="11"/>
  <c r="AN255" i="11"/>
  <c r="AO255" i="11"/>
  <c r="AN253" i="11"/>
  <c r="AO253" i="11"/>
  <c r="AQ240" i="11"/>
  <c r="AT254" i="11"/>
  <c r="AQ239" i="11"/>
  <c r="AT253" i="11"/>
  <c r="AQ241" i="11"/>
  <c r="AT255" i="11"/>
  <c r="AQ224" i="11"/>
  <c r="BE496" i="11" s="1"/>
  <c r="AN238" i="11"/>
  <c r="AO238" i="11" s="1"/>
  <c r="AE290" i="11"/>
  <c r="AF289" i="11"/>
  <c r="AE291" i="11"/>
  <c r="AF276" i="11"/>
  <c r="AF277" i="11"/>
  <c r="AG275" i="11"/>
  <c r="AG262" i="11"/>
  <c r="AG263" i="11"/>
  <c r="AD305" i="11"/>
  <c r="AE303" i="11"/>
  <c r="AD304" i="11"/>
  <c r="AB345" i="11"/>
  <c r="AA346" i="11"/>
  <c r="AA347" i="11"/>
  <c r="V429" i="11"/>
  <c r="U431" i="11"/>
  <c r="U430" i="11"/>
  <c r="AC331" i="11"/>
  <c r="AB332" i="11"/>
  <c r="AB333" i="11"/>
  <c r="AD317" i="11"/>
  <c r="AC319" i="11"/>
  <c r="AC318" i="11"/>
  <c r="T458" i="11"/>
  <c r="T459" i="11"/>
  <c r="U457" i="11"/>
  <c r="X389" i="11"/>
  <c r="Y387" i="11"/>
  <c r="X388" i="11"/>
  <c r="V417" i="11"/>
  <c r="V416" i="11"/>
  <c r="W415" i="11"/>
  <c r="AA359" i="11"/>
  <c r="Z361" i="11"/>
  <c r="Z360" i="11"/>
  <c r="Y375" i="11"/>
  <c r="Y374" i="11"/>
  <c r="Z373" i="11"/>
  <c r="W403" i="11"/>
  <c r="W402" i="11"/>
  <c r="X401" i="11"/>
  <c r="U443" i="11"/>
  <c r="T444" i="11"/>
  <c r="T445" i="11"/>
  <c r="AE333" i="12" l="1"/>
  <c r="AE332" i="12"/>
  <c r="AF331" i="12"/>
  <c r="AT297" i="12"/>
  <c r="AQ297" i="12" s="1"/>
  <c r="AO297" i="12"/>
  <c r="AN297" i="12"/>
  <c r="AF319" i="12"/>
  <c r="AF318" i="12"/>
  <c r="AG317" i="12"/>
  <c r="Z402" i="12"/>
  <c r="Z403" i="12"/>
  <c r="AA401" i="12"/>
  <c r="AB375" i="12"/>
  <c r="AC373" i="12"/>
  <c r="AB374" i="12"/>
  <c r="X443" i="12"/>
  <c r="W445" i="12"/>
  <c r="W444" i="12"/>
  <c r="AB387" i="12"/>
  <c r="AA388" i="12"/>
  <c r="AA389" i="12"/>
  <c r="X430" i="12"/>
  <c r="Y429" i="12"/>
  <c r="X431" i="12"/>
  <c r="AG305" i="12"/>
  <c r="AG304" i="12"/>
  <c r="AR309" i="12"/>
  <c r="AS309" i="12" s="1"/>
  <c r="AR314" i="12"/>
  <c r="AR312" i="12"/>
  <c r="AR310" i="12"/>
  <c r="AS310" i="12" s="1"/>
  <c r="AR313" i="12"/>
  <c r="AR311" i="12"/>
  <c r="AS311" i="12" s="1"/>
  <c r="AE345" i="12"/>
  <c r="AD346" i="12"/>
  <c r="AD347" i="12"/>
  <c r="AT296" i="12"/>
  <c r="AQ296" i="12" s="1"/>
  <c r="AO296" i="12"/>
  <c r="AN296" i="12"/>
  <c r="AT295" i="12"/>
  <c r="AQ295" i="12" s="1"/>
  <c r="AO295" i="12"/>
  <c r="AN295" i="12"/>
  <c r="AC360" i="12"/>
  <c r="AD359" i="12"/>
  <c r="AC361" i="12"/>
  <c r="V459" i="12"/>
  <c r="W457" i="12"/>
  <c r="V458" i="12"/>
  <c r="Y416" i="12"/>
  <c r="Y417" i="12"/>
  <c r="Z415" i="12"/>
  <c r="AN252" i="11"/>
  <c r="AO252" i="11" s="1"/>
  <c r="AR283" i="11"/>
  <c r="AS283" i="11" s="1"/>
  <c r="AR284" i="11"/>
  <c r="AR282" i="11"/>
  <c r="AS282" i="11" s="1"/>
  <c r="AR285" i="11"/>
  <c r="AR281" i="11"/>
  <c r="AS281" i="11" s="1"/>
  <c r="AR286" i="11"/>
  <c r="AN269" i="11"/>
  <c r="AO269" i="11"/>
  <c r="AO267" i="11"/>
  <c r="AN267" i="11"/>
  <c r="AO268" i="11"/>
  <c r="AN268" i="11"/>
  <c r="AQ253" i="11"/>
  <c r="AT267" i="11"/>
  <c r="AQ254" i="11"/>
  <c r="AT268" i="11"/>
  <c r="AQ255" i="11"/>
  <c r="AT269" i="11"/>
  <c r="AQ238" i="11"/>
  <c r="BE497" i="11" s="1"/>
  <c r="AA361" i="11"/>
  <c r="AA360" i="11"/>
  <c r="AB359" i="11"/>
  <c r="AD319" i="11"/>
  <c r="AD318" i="11"/>
  <c r="AE317" i="11"/>
  <c r="AC345" i="11"/>
  <c r="AB347" i="11"/>
  <c r="AB346" i="11"/>
  <c r="Y401" i="11"/>
  <c r="X403" i="11"/>
  <c r="X402" i="11"/>
  <c r="AD331" i="11"/>
  <c r="AC333" i="11"/>
  <c r="AC332" i="11"/>
  <c r="AE304" i="11"/>
  <c r="AF303" i="11"/>
  <c r="AE305" i="11"/>
  <c r="Y389" i="11"/>
  <c r="Y388" i="11"/>
  <c r="Z387" i="11"/>
  <c r="Z374" i="11"/>
  <c r="Z375" i="11"/>
  <c r="AA373" i="11"/>
  <c r="AG277" i="11"/>
  <c r="AG276" i="11"/>
  <c r="V431" i="11"/>
  <c r="W429" i="11"/>
  <c r="V430" i="11"/>
  <c r="X415" i="11"/>
  <c r="W417" i="11"/>
  <c r="W416" i="11"/>
  <c r="U458" i="11"/>
  <c r="V457" i="11"/>
  <c r="U459" i="11"/>
  <c r="U444" i="11"/>
  <c r="V443" i="11"/>
  <c r="U445" i="11"/>
  <c r="AG289" i="11"/>
  <c r="AF291" i="11"/>
  <c r="AF290" i="11"/>
  <c r="AA402" i="12" l="1"/>
  <c r="AA403" i="12"/>
  <c r="AB401" i="12"/>
  <c r="AT311" i="12"/>
  <c r="AQ311" i="12" s="1"/>
  <c r="AO311" i="12"/>
  <c r="AN311" i="12"/>
  <c r="AN310" i="12"/>
  <c r="AT310" i="12"/>
  <c r="AQ310" i="12" s="1"/>
  <c r="AO310" i="12"/>
  <c r="X444" i="12"/>
  <c r="Y443" i="12"/>
  <c r="X445" i="12"/>
  <c r="AQ294" i="12"/>
  <c r="BE501" i="12" s="1"/>
  <c r="AF332" i="12"/>
  <c r="AG331" i="12"/>
  <c r="AF333" i="12"/>
  <c r="Y430" i="12"/>
  <c r="Y431" i="12"/>
  <c r="Z429" i="12"/>
  <c r="X457" i="12"/>
  <c r="W458" i="12"/>
  <c r="W459" i="12"/>
  <c r="AF345" i="12"/>
  <c r="AE347" i="12"/>
  <c r="AE346" i="12"/>
  <c r="AG319" i="12"/>
  <c r="AG318" i="12"/>
  <c r="AR323" i="12"/>
  <c r="AS323" i="12" s="1"/>
  <c r="AR327" i="12"/>
  <c r="AR325" i="12"/>
  <c r="AS325" i="12" s="1"/>
  <c r="AR328" i="12"/>
  <c r="AR324" i="12"/>
  <c r="AS324" i="12" s="1"/>
  <c r="AR326" i="12"/>
  <c r="AE359" i="12"/>
  <c r="AD361" i="12"/>
  <c r="AD360" i="12"/>
  <c r="AB389" i="12"/>
  <c r="AB388" i="12"/>
  <c r="AC387" i="12"/>
  <c r="AN294" i="12"/>
  <c r="AO294" i="12" s="1"/>
  <c r="AN309" i="12"/>
  <c r="AT309" i="12"/>
  <c r="AQ309" i="12" s="1"/>
  <c r="AO309" i="12"/>
  <c r="Z416" i="12"/>
  <c r="Z417" i="12"/>
  <c r="AA415" i="12"/>
  <c r="AD373" i="12"/>
  <c r="AC374" i="12"/>
  <c r="AC375" i="12"/>
  <c r="AR300" i="11"/>
  <c r="AR297" i="11"/>
  <c r="AS297" i="11" s="1"/>
  <c r="AR298" i="11"/>
  <c r="AR296" i="11"/>
  <c r="AS296" i="11" s="1"/>
  <c r="AR299" i="11"/>
  <c r="AR295" i="11"/>
  <c r="AS295" i="11" s="1"/>
  <c r="AN281" i="11"/>
  <c r="AO281" i="11"/>
  <c r="AN282" i="11"/>
  <c r="AO282" i="11"/>
  <c r="AN283" i="11"/>
  <c r="AO283" i="11"/>
  <c r="AQ268" i="11"/>
  <c r="AT282" i="11"/>
  <c r="AQ267" i="11"/>
  <c r="AT281" i="11"/>
  <c r="AQ269" i="11"/>
  <c r="AT283" i="11"/>
  <c r="AQ252" i="11"/>
  <c r="BE498" i="11" s="1"/>
  <c r="AN266" i="11"/>
  <c r="AO266" i="11" s="1"/>
  <c r="AD345" i="11"/>
  <c r="AC347" i="11"/>
  <c r="AC346" i="11"/>
  <c r="AF304" i="11"/>
  <c r="AF305" i="11"/>
  <c r="AG303" i="11"/>
  <c r="V459" i="11"/>
  <c r="V458" i="11"/>
  <c r="W457" i="11"/>
  <c r="AF317" i="11"/>
  <c r="AE319" i="11"/>
  <c r="AE318" i="11"/>
  <c r="Z388" i="11"/>
  <c r="Z389" i="11"/>
  <c r="AA387" i="11"/>
  <c r="AE331" i="11"/>
  <c r="AD333" i="11"/>
  <c r="AD332" i="11"/>
  <c r="V444" i="11"/>
  <c r="W443" i="11"/>
  <c r="V445" i="11"/>
  <c r="AB361" i="11"/>
  <c r="AC359" i="11"/>
  <c r="AB360" i="11"/>
  <c r="AG290" i="11"/>
  <c r="AG291" i="11"/>
  <c r="Y415" i="11"/>
  <c r="X417" i="11"/>
  <c r="X416" i="11"/>
  <c r="AA375" i="11"/>
  <c r="AA374" i="11"/>
  <c r="AB373" i="11"/>
  <c r="W431" i="11"/>
  <c r="W430" i="11"/>
  <c r="X429" i="11"/>
  <c r="Y403" i="11"/>
  <c r="Z401" i="11"/>
  <c r="Y402" i="11"/>
  <c r="AD374" i="12" l="1"/>
  <c r="AD375" i="12"/>
  <c r="AE373" i="12"/>
  <c r="AF347" i="12"/>
  <c r="AG345" i="12"/>
  <c r="AF346" i="12"/>
  <c r="Z443" i="12"/>
  <c r="Y444" i="12"/>
  <c r="Y445" i="12"/>
  <c r="AA416" i="12"/>
  <c r="AA417" i="12"/>
  <c r="AB415" i="12"/>
  <c r="AT324" i="12"/>
  <c r="AQ324" i="12" s="1"/>
  <c r="AO324" i="12"/>
  <c r="AN324" i="12"/>
  <c r="Y457" i="12"/>
  <c r="X459" i="12"/>
  <c r="X458" i="12"/>
  <c r="AT325" i="12"/>
  <c r="AQ325" i="12" s="1"/>
  <c r="AN325" i="12"/>
  <c r="AO325" i="12"/>
  <c r="AN308" i="12"/>
  <c r="AO308" i="12" s="1"/>
  <c r="AD387" i="12"/>
  <c r="AC389" i="12"/>
  <c r="AC388" i="12"/>
  <c r="AG332" i="12"/>
  <c r="AG333" i="12"/>
  <c r="AR340" i="12"/>
  <c r="AR342" i="12"/>
  <c r="AR338" i="12"/>
  <c r="AS338" i="12" s="1"/>
  <c r="AR337" i="12"/>
  <c r="AS337" i="12" s="1"/>
  <c r="AR339" i="12"/>
  <c r="AS339" i="12" s="1"/>
  <c r="AR341" i="12"/>
  <c r="AC401" i="12"/>
  <c r="AB402" i="12"/>
  <c r="AB403" i="12"/>
  <c r="AF359" i="12"/>
  <c r="AE361" i="12"/>
  <c r="AE360" i="12"/>
  <c r="Z430" i="12"/>
  <c r="Z431" i="12"/>
  <c r="AA429" i="12"/>
  <c r="AQ308" i="12"/>
  <c r="BE502" i="12" s="1"/>
  <c r="AT323" i="12"/>
  <c r="AQ323" i="12" s="1"/>
  <c r="AO323" i="12"/>
  <c r="AN323" i="12"/>
  <c r="AN322" i="12" s="1"/>
  <c r="AO322" i="12" s="1"/>
  <c r="AN280" i="11"/>
  <c r="AO280" i="11" s="1"/>
  <c r="AR313" i="11"/>
  <c r="AR314" i="11"/>
  <c r="AR312" i="11"/>
  <c r="AR310" i="11"/>
  <c r="AS310" i="11" s="1"/>
  <c r="AR309" i="11"/>
  <c r="AS309" i="11" s="1"/>
  <c r="AR311" i="11"/>
  <c r="AS311" i="11" s="1"/>
  <c r="AO295" i="11"/>
  <c r="AN295" i="11"/>
  <c r="AN296" i="11"/>
  <c r="AO296" i="11"/>
  <c r="AN297" i="11"/>
  <c r="AO297" i="11"/>
  <c r="AQ281" i="11"/>
  <c r="AT295" i="11"/>
  <c r="AQ282" i="11"/>
  <c r="AT296" i="11"/>
  <c r="AQ283" i="11"/>
  <c r="AT297" i="11"/>
  <c r="AQ266" i="11"/>
  <c r="BE499" i="11" s="1"/>
  <c r="AB387" i="11"/>
  <c r="AA388" i="11"/>
  <c r="AA389" i="11"/>
  <c r="Z415" i="11"/>
  <c r="Y417" i="11"/>
  <c r="Y416" i="11"/>
  <c r="AA401" i="11"/>
  <c r="Z403" i="11"/>
  <c r="Z402" i="11"/>
  <c r="AD359" i="11"/>
  <c r="AC360" i="11"/>
  <c r="AC361" i="11"/>
  <c r="AF331" i="11"/>
  <c r="AE332" i="11"/>
  <c r="AE333" i="11"/>
  <c r="AF319" i="11"/>
  <c r="AF318" i="11"/>
  <c r="AG317" i="11"/>
  <c r="AE345" i="11"/>
  <c r="AD347" i="11"/>
  <c r="AD346" i="11"/>
  <c r="W458" i="11"/>
  <c r="X457" i="11"/>
  <c r="W459" i="11"/>
  <c r="X430" i="11"/>
  <c r="Y429" i="11"/>
  <c r="X431" i="11"/>
  <c r="AG305" i="11"/>
  <c r="AG304" i="11"/>
  <c r="X443" i="11"/>
  <c r="W444" i="11"/>
  <c r="W445" i="11"/>
  <c r="AC373" i="11"/>
  <c r="AB375" i="11"/>
  <c r="AB374" i="11"/>
  <c r="AQ322" i="12" l="1"/>
  <c r="BE503" i="12" s="1"/>
  <c r="AE387" i="12"/>
  <c r="AD389" i="12"/>
  <c r="AD388" i="12"/>
  <c r="AT339" i="12"/>
  <c r="AQ339" i="12" s="1"/>
  <c r="AN339" i="12"/>
  <c r="AO339" i="12"/>
  <c r="AA430" i="12"/>
  <c r="AA431" i="12"/>
  <c r="AB429" i="12"/>
  <c r="AG346" i="12"/>
  <c r="AG347" i="12"/>
  <c r="AR352" i="12"/>
  <c r="AS352" i="12" s="1"/>
  <c r="AR351" i="12"/>
  <c r="AS351" i="12" s="1"/>
  <c r="AR355" i="12"/>
  <c r="AR354" i="12"/>
  <c r="AR356" i="12"/>
  <c r="AR353" i="12"/>
  <c r="AS353" i="12" s="1"/>
  <c r="AB417" i="12"/>
  <c r="AC415" i="12"/>
  <c r="AB416" i="12"/>
  <c r="AC403" i="12"/>
  <c r="AD401" i="12"/>
  <c r="AC402" i="12"/>
  <c r="AT337" i="12"/>
  <c r="AQ337" i="12" s="1"/>
  <c r="AN337" i="12"/>
  <c r="AO337" i="12"/>
  <c r="AA443" i="12"/>
  <c r="Z445" i="12"/>
  <c r="Z444" i="12"/>
  <c r="AT338" i="12"/>
  <c r="AQ338" i="12" s="1"/>
  <c r="AO338" i="12"/>
  <c r="AN338" i="12"/>
  <c r="Y458" i="12"/>
  <c r="Z457" i="12"/>
  <c r="Y459" i="12"/>
  <c r="AE374" i="12"/>
  <c r="AF373" i="12"/>
  <c r="AE375" i="12"/>
  <c r="AG359" i="12"/>
  <c r="AF360" i="12"/>
  <c r="AF361" i="12"/>
  <c r="AR327" i="11"/>
  <c r="AR325" i="11"/>
  <c r="AS325" i="11" s="1"/>
  <c r="AR323" i="11"/>
  <c r="AS323" i="11" s="1"/>
  <c r="AR328" i="11"/>
  <c r="AR326" i="11"/>
  <c r="AR324" i="11"/>
  <c r="AS324" i="11" s="1"/>
  <c r="AN311" i="11"/>
  <c r="AO311" i="11"/>
  <c r="AN309" i="11"/>
  <c r="AO309" i="11"/>
  <c r="AO310" i="11"/>
  <c r="AN310" i="11"/>
  <c r="AQ295" i="11"/>
  <c r="AT309" i="11"/>
  <c r="AQ296" i="11"/>
  <c r="AT310" i="11"/>
  <c r="AQ297" i="11"/>
  <c r="AT311" i="11"/>
  <c r="AQ280" i="11"/>
  <c r="BE500" i="11" s="1"/>
  <c r="AN294" i="11"/>
  <c r="AO294" i="11" s="1"/>
  <c r="AB401" i="11"/>
  <c r="AA403" i="11"/>
  <c r="AA402" i="11"/>
  <c r="Y430" i="11"/>
  <c r="Z429" i="11"/>
  <c r="Y431" i="11"/>
  <c r="AF333" i="11"/>
  <c r="AG331" i="11"/>
  <c r="AF332" i="11"/>
  <c r="Z416" i="11"/>
  <c r="Z417" i="11"/>
  <c r="AA415" i="11"/>
  <c r="X444" i="11"/>
  <c r="Y443" i="11"/>
  <c r="X445" i="11"/>
  <c r="Y457" i="11"/>
  <c r="X459" i="11"/>
  <c r="X458" i="11"/>
  <c r="AG318" i="11"/>
  <c r="AG319" i="11"/>
  <c r="AD360" i="11"/>
  <c r="AE359" i="11"/>
  <c r="AD361" i="11"/>
  <c r="AB388" i="11"/>
  <c r="AB389" i="11"/>
  <c r="AC387" i="11"/>
  <c r="AC375" i="11"/>
  <c r="AD373" i="11"/>
  <c r="AC374" i="11"/>
  <c r="AE346" i="11"/>
  <c r="AE347" i="11"/>
  <c r="AF345" i="11"/>
  <c r="AN336" i="12" l="1"/>
  <c r="AO336" i="12" s="1"/>
  <c r="AQ336" i="12"/>
  <c r="BE504" i="12" s="1"/>
  <c r="AT352" i="12"/>
  <c r="AQ352" i="12" s="1"/>
  <c r="AO352" i="12"/>
  <c r="AN352" i="12"/>
  <c r="Z459" i="12"/>
  <c r="Z458" i="12"/>
  <c r="AA457" i="12"/>
  <c r="AD403" i="12"/>
  <c r="AD402" i="12"/>
  <c r="AE401" i="12"/>
  <c r="AF374" i="12"/>
  <c r="AG373" i="12"/>
  <c r="AF375" i="12"/>
  <c r="AB430" i="12"/>
  <c r="AB431" i="12"/>
  <c r="AC429" i="12"/>
  <c r="AC416" i="12"/>
  <c r="AC417" i="12"/>
  <c r="AD415" i="12"/>
  <c r="AT353" i="12"/>
  <c r="AQ353" i="12" s="1"/>
  <c r="AO353" i="12"/>
  <c r="AN353" i="12"/>
  <c r="AG360" i="12"/>
  <c r="AG361" i="12"/>
  <c r="AR366" i="12"/>
  <c r="AS366" i="12" s="1"/>
  <c r="AR370" i="12"/>
  <c r="AR367" i="12"/>
  <c r="AS367" i="12" s="1"/>
  <c r="AR365" i="12"/>
  <c r="AS365" i="12" s="1"/>
  <c r="AR369" i="12"/>
  <c r="AR368" i="12"/>
  <c r="AB443" i="12"/>
  <c r="AA445" i="12"/>
  <c r="AA444" i="12"/>
  <c r="AT351" i="12"/>
  <c r="AQ351" i="12" s="1"/>
  <c r="AN351" i="12"/>
  <c r="AO351" i="12"/>
  <c r="AE389" i="12"/>
  <c r="AF387" i="12"/>
  <c r="AE388" i="12"/>
  <c r="AR340" i="11"/>
  <c r="AR338" i="11"/>
  <c r="AS338" i="11" s="1"/>
  <c r="AR341" i="11"/>
  <c r="AR337" i="11"/>
  <c r="AS337" i="11" s="1"/>
  <c r="AR339" i="11"/>
  <c r="AS339" i="11" s="1"/>
  <c r="AR342" i="11"/>
  <c r="AN324" i="11"/>
  <c r="AO324" i="11"/>
  <c r="AO323" i="11"/>
  <c r="AN323" i="11"/>
  <c r="AN325" i="11"/>
  <c r="AO325" i="11"/>
  <c r="AQ309" i="11"/>
  <c r="AT323" i="11"/>
  <c r="AQ310" i="11"/>
  <c r="AT324" i="11"/>
  <c r="AQ311" i="11"/>
  <c r="AT325" i="11"/>
  <c r="AQ294" i="11"/>
  <c r="BE501" i="11" s="1"/>
  <c r="AN308" i="11"/>
  <c r="AO308" i="11" s="1"/>
  <c r="AF359" i="11"/>
  <c r="AE360" i="11"/>
  <c r="AE361" i="11"/>
  <c r="AG332" i="11"/>
  <c r="AG333" i="11"/>
  <c r="Y459" i="11"/>
  <c r="Y458" i="11"/>
  <c r="Z457" i="11"/>
  <c r="Y444" i="11"/>
  <c r="Y445" i="11"/>
  <c r="Z443" i="11"/>
  <c r="AA429" i="11"/>
  <c r="Z430" i="11"/>
  <c r="Z431" i="11"/>
  <c r="AC389" i="11"/>
  <c r="AC388" i="11"/>
  <c r="AD387" i="11"/>
  <c r="AE373" i="11"/>
  <c r="AD375" i="11"/>
  <c r="AD374" i="11"/>
  <c r="AA416" i="11"/>
  <c r="AB415" i="11"/>
  <c r="AA417" i="11"/>
  <c r="AF347" i="11"/>
  <c r="AG345" i="11"/>
  <c r="AF346" i="11"/>
  <c r="AB403" i="11"/>
  <c r="AB402" i="11"/>
  <c r="AC401" i="11"/>
  <c r="AQ350" i="12" l="1"/>
  <c r="BE505" i="12" s="1"/>
  <c r="AN350" i="12"/>
  <c r="AO350" i="12" s="1"/>
  <c r="AF389" i="12"/>
  <c r="AG387" i="12"/>
  <c r="AF388" i="12"/>
  <c r="AG375" i="12"/>
  <c r="AG374" i="12"/>
  <c r="AR384" i="12"/>
  <c r="AR379" i="12"/>
  <c r="AS379" i="12" s="1"/>
  <c r="AR380" i="12"/>
  <c r="AS380" i="12" s="1"/>
  <c r="AR382" i="12"/>
  <c r="AR381" i="12"/>
  <c r="AS381" i="12" s="1"/>
  <c r="AR383" i="12"/>
  <c r="AB445" i="12"/>
  <c r="AB444" i="12"/>
  <c r="AC443" i="12"/>
  <c r="AA459" i="12"/>
  <c r="AA458" i="12"/>
  <c r="AB457" i="12"/>
  <c r="AT365" i="12"/>
  <c r="AQ365" i="12" s="1"/>
  <c r="AN365" i="12"/>
  <c r="AO365" i="12"/>
  <c r="AD429" i="12"/>
  <c r="AC430" i="12"/>
  <c r="AC431" i="12"/>
  <c r="AT366" i="12"/>
  <c r="AQ366" i="12" s="1"/>
  <c r="AN366" i="12"/>
  <c r="AO366" i="12"/>
  <c r="AF401" i="12"/>
  <c r="AE403" i="12"/>
  <c r="AE402" i="12"/>
  <c r="AD417" i="12"/>
  <c r="AE415" i="12"/>
  <c r="AD416" i="12"/>
  <c r="AT367" i="12"/>
  <c r="AQ367" i="12" s="1"/>
  <c r="AO367" i="12"/>
  <c r="AN367" i="12"/>
  <c r="AR354" i="11"/>
  <c r="AR356" i="11"/>
  <c r="AR352" i="11"/>
  <c r="AS352" i="11" s="1"/>
  <c r="AR351" i="11"/>
  <c r="AS351" i="11" s="1"/>
  <c r="AR355" i="11"/>
  <c r="AR353" i="11"/>
  <c r="AS353" i="11" s="1"/>
  <c r="AN338" i="11"/>
  <c r="AO338" i="11"/>
  <c r="AO339" i="11"/>
  <c r="AN339" i="11"/>
  <c r="AO337" i="11"/>
  <c r="AN337" i="11"/>
  <c r="AQ324" i="11"/>
  <c r="AT338" i="11"/>
  <c r="AQ323" i="11"/>
  <c r="AT337" i="11"/>
  <c r="AQ325" i="11"/>
  <c r="AT339" i="11"/>
  <c r="AQ308" i="11"/>
  <c r="BE502" i="11" s="1"/>
  <c r="AN322" i="11"/>
  <c r="AO322" i="11" s="1"/>
  <c r="AB417" i="11"/>
  <c r="AB416" i="11"/>
  <c r="AC415" i="11"/>
  <c r="AB429" i="11"/>
  <c r="AA431" i="11"/>
  <c r="AA430" i="11"/>
  <c r="Z444" i="11"/>
  <c r="AA443" i="11"/>
  <c r="Z445" i="11"/>
  <c r="AE375" i="11"/>
  <c r="AE374" i="11"/>
  <c r="AF373" i="11"/>
  <c r="AD389" i="11"/>
  <c r="AD388" i="11"/>
  <c r="AE387" i="11"/>
  <c r="AG347" i="11"/>
  <c r="AG346" i="11"/>
  <c r="AA457" i="11"/>
  <c r="Z459" i="11"/>
  <c r="Z458" i="11"/>
  <c r="AC402" i="11"/>
  <c r="AD401" i="11"/>
  <c r="AC403" i="11"/>
  <c r="AF360" i="11"/>
  <c r="AF361" i="11"/>
  <c r="AG359" i="11"/>
  <c r="AN364" i="12" l="1"/>
  <c r="AO364" i="12" s="1"/>
  <c r="AG389" i="12"/>
  <c r="AG388" i="12"/>
  <c r="AR398" i="12"/>
  <c r="AR396" i="12"/>
  <c r="AR395" i="12"/>
  <c r="AS395" i="12" s="1"/>
  <c r="AR397" i="12"/>
  <c r="AR393" i="12"/>
  <c r="AS393" i="12" s="1"/>
  <c r="AR394" i="12"/>
  <c r="AS394" i="12" s="1"/>
  <c r="AN381" i="12"/>
  <c r="AT381" i="12"/>
  <c r="AQ381" i="12" s="1"/>
  <c r="AO381" i="12"/>
  <c r="AE429" i="12"/>
  <c r="AD430" i="12"/>
  <c r="AD431" i="12"/>
  <c r="AT380" i="12"/>
  <c r="AQ380" i="12" s="1"/>
  <c r="AO380" i="12"/>
  <c r="AN380" i="12"/>
  <c r="AE417" i="12"/>
  <c r="AF415" i="12"/>
  <c r="AE416" i="12"/>
  <c r="AT379" i="12"/>
  <c r="AQ379" i="12" s="1"/>
  <c r="AO379" i="12"/>
  <c r="AN379" i="12"/>
  <c r="AQ364" i="12"/>
  <c r="BE506" i="12" s="1"/>
  <c r="AB458" i="12"/>
  <c r="AC457" i="12"/>
  <c r="AB459" i="12"/>
  <c r="AF403" i="12"/>
  <c r="AG401" i="12"/>
  <c r="AF402" i="12"/>
  <c r="AC444" i="12"/>
  <c r="AC445" i="12"/>
  <c r="AD443" i="12"/>
  <c r="AR370" i="11"/>
  <c r="AR369" i="11"/>
  <c r="AR365" i="11"/>
  <c r="AS365" i="11" s="1"/>
  <c r="AR366" i="11"/>
  <c r="AS366" i="11" s="1"/>
  <c r="AR367" i="11"/>
  <c r="AS367" i="11" s="1"/>
  <c r="AR368" i="11"/>
  <c r="AO351" i="11"/>
  <c r="AN351" i="11"/>
  <c r="AO353" i="11"/>
  <c r="AN353" i="11"/>
  <c r="AO352" i="11"/>
  <c r="AN352" i="11"/>
  <c r="AQ337" i="11"/>
  <c r="AT351" i="11"/>
  <c r="AQ338" i="11"/>
  <c r="AT352" i="11"/>
  <c r="AQ339" i="11"/>
  <c r="AT353" i="11"/>
  <c r="AQ322" i="11"/>
  <c r="BE503" i="11" s="1"/>
  <c r="AN336" i="11"/>
  <c r="AO336" i="11" s="1"/>
  <c r="AE388" i="11"/>
  <c r="AF387" i="11"/>
  <c r="AE389" i="11"/>
  <c r="AA444" i="11"/>
  <c r="AA445" i="11"/>
  <c r="AB443" i="11"/>
  <c r="AA459" i="11"/>
  <c r="AB457" i="11"/>
  <c r="AA458" i="11"/>
  <c r="AF374" i="11"/>
  <c r="AG373" i="11"/>
  <c r="AF375" i="11"/>
  <c r="AC429" i="11"/>
  <c r="AB431" i="11"/>
  <c r="AB430" i="11"/>
  <c r="AC417" i="11"/>
  <c r="AD415" i="11"/>
  <c r="AC416" i="11"/>
  <c r="AG360" i="11"/>
  <c r="AG361" i="11"/>
  <c r="AE401" i="11"/>
  <c r="AD402" i="11"/>
  <c r="AD403" i="11"/>
  <c r="AN378" i="12" l="1"/>
  <c r="AO378" i="12" s="1"/>
  <c r="AD445" i="12"/>
  <c r="AD444" i="12"/>
  <c r="AE443" i="12"/>
  <c r="AQ378" i="12"/>
  <c r="BE507" i="12" s="1"/>
  <c r="AT394" i="12"/>
  <c r="AQ394" i="12" s="1"/>
  <c r="AN394" i="12"/>
  <c r="AO394" i="12"/>
  <c r="AG415" i="12"/>
  <c r="AF417" i="12"/>
  <c r="AF416" i="12"/>
  <c r="AT393" i="12"/>
  <c r="AQ393" i="12" s="1"/>
  <c r="AN393" i="12"/>
  <c r="AO393" i="12"/>
  <c r="AG403" i="12"/>
  <c r="AG402" i="12"/>
  <c r="AR407" i="12"/>
  <c r="AS407" i="12" s="1"/>
  <c r="AR410" i="12"/>
  <c r="AR411" i="12"/>
  <c r="AR409" i="12"/>
  <c r="AS409" i="12" s="1"/>
  <c r="AR412" i="12"/>
  <c r="AR408" i="12"/>
  <c r="AS408" i="12" s="1"/>
  <c r="AT395" i="12"/>
  <c r="AQ395" i="12" s="1"/>
  <c r="AN395" i="12"/>
  <c r="AO395" i="12"/>
  <c r="AC459" i="12"/>
  <c r="AC458" i="12"/>
  <c r="AD457" i="12"/>
  <c r="AE431" i="12"/>
  <c r="AE430" i="12"/>
  <c r="AF429" i="12"/>
  <c r="AR382" i="11"/>
  <c r="AR381" i="11"/>
  <c r="AS381" i="11" s="1"/>
  <c r="AR383" i="11"/>
  <c r="AR380" i="11"/>
  <c r="AS380" i="11" s="1"/>
  <c r="AR379" i="11"/>
  <c r="AS379" i="11" s="1"/>
  <c r="AR384" i="11"/>
  <c r="AN367" i="11"/>
  <c r="AO367" i="11"/>
  <c r="AN366" i="11"/>
  <c r="AO366" i="11"/>
  <c r="AO365" i="11"/>
  <c r="AN365" i="11"/>
  <c r="AQ352" i="11"/>
  <c r="AT366" i="11"/>
  <c r="AQ351" i="11"/>
  <c r="AT365" i="11"/>
  <c r="AQ353" i="11"/>
  <c r="AT367" i="11"/>
  <c r="AQ336" i="11"/>
  <c r="BE504" i="11" s="1"/>
  <c r="AN350" i="11"/>
  <c r="AO350" i="11" s="1"/>
  <c r="AD416" i="11"/>
  <c r="AD417" i="11"/>
  <c r="AE415" i="11"/>
  <c r="AE402" i="11"/>
  <c r="AF401" i="11"/>
  <c r="AE403" i="11"/>
  <c r="AG374" i="11"/>
  <c r="AG375" i="11"/>
  <c r="AB459" i="11"/>
  <c r="AB458" i="11"/>
  <c r="AC457" i="11"/>
  <c r="AB445" i="11"/>
  <c r="AC443" i="11"/>
  <c r="AB444" i="11"/>
  <c r="AC430" i="11"/>
  <c r="AC431" i="11"/>
  <c r="AD429" i="11"/>
  <c r="AG387" i="11"/>
  <c r="AF388" i="11"/>
  <c r="AF389" i="11"/>
  <c r="AN392" i="12" l="1"/>
  <c r="AO392" i="12" s="1"/>
  <c r="AQ392" i="12"/>
  <c r="BE508" i="12" s="1"/>
  <c r="AG417" i="12"/>
  <c r="AG416" i="12"/>
  <c r="AR424" i="12"/>
  <c r="AR426" i="12"/>
  <c r="AR425" i="12"/>
  <c r="AR423" i="12"/>
  <c r="AS423" i="12" s="1"/>
  <c r="AR421" i="12"/>
  <c r="AS421" i="12" s="1"/>
  <c r="AR422" i="12"/>
  <c r="AS422" i="12" s="1"/>
  <c r="AT409" i="12"/>
  <c r="AQ409" i="12" s="1"/>
  <c r="AO409" i="12"/>
  <c r="AN409" i="12"/>
  <c r="AF431" i="12"/>
  <c r="AG429" i="12"/>
  <c r="AF430" i="12"/>
  <c r="AT407" i="12"/>
  <c r="AQ407" i="12" s="1"/>
  <c r="AO407" i="12"/>
  <c r="AN407" i="12"/>
  <c r="AD458" i="12"/>
  <c r="AD459" i="12"/>
  <c r="AE457" i="12"/>
  <c r="AE445" i="12"/>
  <c r="AE444" i="12"/>
  <c r="AF443" i="12"/>
  <c r="AO408" i="12"/>
  <c r="AT408" i="12"/>
  <c r="AQ408" i="12" s="1"/>
  <c r="AN408" i="12"/>
  <c r="AR395" i="11"/>
  <c r="AS395" i="11" s="1"/>
  <c r="AR398" i="11"/>
  <c r="AR396" i="11"/>
  <c r="AR394" i="11"/>
  <c r="AS394" i="11" s="1"/>
  <c r="AR397" i="11"/>
  <c r="AR393" i="11"/>
  <c r="AS393" i="11" s="1"/>
  <c r="AN379" i="11"/>
  <c r="AO379" i="11"/>
  <c r="AN380" i="11"/>
  <c r="AO380" i="11"/>
  <c r="AN381" i="11"/>
  <c r="AO381" i="11"/>
  <c r="AN364" i="11"/>
  <c r="AO364" i="11" s="1"/>
  <c r="AQ365" i="11"/>
  <c r="AT379" i="11"/>
  <c r="AQ366" i="11"/>
  <c r="AT380" i="11"/>
  <c r="AQ367" i="11"/>
  <c r="AT381" i="11"/>
  <c r="AQ350" i="11"/>
  <c r="BE505" i="11" s="1"/>
  <c r="AG388" i="11"/>
  <c r="AG389" i="11"/>
  <c r="AD443" i="11"/>
  <c r="AC445" i="11"/>
  <c r="AC444" i="11"/>
  <c r="AC459" i="11"/>
  <c r="AC458" i="11"/>
  <c r="AD457" i="11"/>
  <c r="AF402" i="11"/>
  <c r="AG401" i="11"/>
  <c r="AF403" i="11"/>
  <c r="AF415" i="11"/>
  <c r="AE417" i="11"/>
  <c r="AE416" i="11"/>
  <c r="AD430" i="11"/>
  <c r="AE429" i="11"/>
  <c r="AD431" i="11"/>
  <c r="AN406" i="12" l="1"/>
  <c r="AO406" i="12" s="1"/>
  <c r="AT422" i="12"/>
  <c r="AQ422" i="12" s="1"/>
  <c r="AN422" i="12"/>
  <c r="AO422" i="12"/>
  <c r="AF445" i="12"/>
  <c r="AF444" i="12"/>
  <c r="AG443" i="12"/>
  <c r="AE458" i="12"/>
  <c r="AE459" i="12"/>
  <c r="AF457" i="12"/>
  <c r="AT421" i="12"/>
  <c r="AQ421" i="12" s="1"/>
  <c r="AN421" i="12"/>
  <c r="AN420" i="12" s="1"/>
  <c r="AO420" i="12" s="1"/>
  <c r="AO421" i="12"/>
  <c r="AT423" i="12"/>
  <c r="AQ423" i="12" s="1"/>
  <c r="AN423" i="12"/>
  <c r="AO423" i="12"/>
  <c r="AQ406" i="12"/>
  <c r="BE509" i="12" s="1"/>
  <c r="AG431" i="12"/>
  <c r="AG430" i="12"/>
  <c r="AR438" i="12"/>
  <c r="AR440" i="12"/>
  <c r="AR436" i="12"/>
  <c r="AS436" i="12" s="1"/>
  <c r="AR437" i="12"/>
  <c r="AS437" i="12" s="1"/>
  <c r="AR435" i="12"/>
  <c r="AS435" i="12" s="1"/>
  <c r="AR439" i="12"/>
  <c r="AR411" i="11"/>
  <c r="AR410" i="11"/>
  <c r="AR407" i="11"/>
  <c r="AS407" i="11" s="1"/>
  <c r="AR412" i="11"/>
  <c r="AR409" i="11"/>
  <c r="AS409" i="11" s="1"/>
  <c r="AR408" i="11"/>
  <c r="AS408" i="11" s="1"/>
  <c r="AO394" i="11"/>
  <c r="AN394" i="11"/>
  <c r="AO393" i="11"/>
  <c r="AN393" i="11"/>
  <c r="AO395" i="11"/>
  <c r="AN395" i="11"/>
  <c r="AQ380" i="11"/>
  <c r="AT394" i="11"/>
  <c r="AQ379" i="11"/>
  <c r="AT393" i="11"/>
  <c r="AQ381" i="11"/>
  <c r="AT395" i="11"/>
  <c r="AN378" i="11"/>
  <c r="AO378" i="11" s="1"/>
  <c r="AQ364" i="11"/>
  <c r="BE506" i="11" s="1"/>
  <c r="AD458" i="11"/>
  <c r="AE457" i="11"/>
  <c r="AD459" i="11"/>
  <c r="AG403" i="11"/>
  <c r="AG402" i="11"/>
  <c r="AE431" i="11"/>
  <c r="AE430" i="11"/>
  <c r="AF429" i="11"/>
  <c r="AE443" i="11"/>
  <c r="AD445" i="11"/>
  <c r="AD444" i="11"/>
  <c r="AG415" i="11"/>
  <c r="AF416" i="11"/>
  <c r="AF417" i="11"/>
  <c r="AQ420" i="12" l="1"/>
  <c r="BE510" i="12" s="1"/>
  <c r="AF458" i="12"/>
  <c r="AG457" i="12"/>
  <c r="AF459" i="12"/>
  <c r="AN435" i="12"/>
  <c r="AT435" i="12"/>
  <c r="AQ435" i="12" s="1"/>
  <c r="AO435" i="12"/>
  <c r="AN436" i="12"/>
  <c r="AT436" i="12"/>
  <c r="AQ436" i="12" s="1"/>
  <c r="AO436" i="12"/>
  <c r="AG445" i="12"/>
  <c r="AG444" i="12"/>
  <c r="AR452" i="12"/>
  <c r="AR450" i="12"/>
  <c r="AS450" i="12" s="1"/>
  <c r="AR449" i="12"/>
  <c r="AS449" i="12" s="1"/>
  <c r="AR453" i="12"/>
  <c r="AR451" i="12"/>
  <c r="AS451" i="12" s="1"/>
  <c r="AR454" i="12"/>
  <c r="AT437" i="12"/>
  <c r="AQ437" i="12" s="1"/>
  <c r="AO437" i="12"/>
  <c r="AN437" i="12"/>
  <c r="AR424" i="11"/>
  <c r="AR423" i="11"/>
  <c r="AS423" i="11" s="1"/>
  <c r="AR425" i="11"/>
  <c r="AR421" i="11"/>
  <c r="AS421" i="11" s="1"/>
  <c r="AR422" i="11"/>
  <c r="AS422" i="11" s="1"/>
  <c r="AR426" i="11"/>
  <c r="AN408" i="11"/>
  <c r="AO408" i="11"/>
  <c r="AN409" i="11"/>
  <c r="AO409" i="11"/>
  <c r="AN407" i="11"/>
  <c r="AO407" i="11"/>
  <c r="AQ393" i="11"/>
  <c r="AT407" i="11"/>
  <c r="AQ394" i="11"/>
  <c r="AT408" i="11"/>
  <c r="AQ395" i="11"/>
  <c r="AT409" i="11"/>
  <c r="AQ378" i="11"/>
  <c r="BE507" i="11" s="1"/>
  <c r="AN392" i="11"/>
  <c r="AO392" i="11" s="1"/>
  <c r="AE458" i="11"/>
  <c r="AF457" i="11"/>
  <c r="AE459" i="11"/>
  <c r="AE445" i="11"/>
  <c r="AE444" i="11"/>
  <c r="AF443" i="11"/>
  <c r="AF430" i="11"/>
  <c r="AF431" i="11"/>
  <c r="AG429" i="11"/>
  <c r="AG416" i="11"/>
  <c r="AG417" i="11"/>
  <c r="AT449" i="12" l="1"/>
  <c r="AQ449" i="12" s="1"/>
  <c r="AO449" i="12"/>
  <c r="AN449" i="12"/>
  <c r="AG458" i="12"/>
  <c r="AG459" i="12"/>
  <c r="AR463" i="12"/>
  <c r="AS463" i="12" s="1"/>
  <c r="AR467" i="12"/>
  <c r="AR465" i="12"/>
  <c r="AS465" i="12" s="1"/>
  <c r="AR468" i="12"/>
  <c r="AR466" i="12"/>
  <c r="AR464" i="12"/>
  <c r="AS464" i="12" s="1"/>
  <c r="AQ434" i="12"/>
  <c r="BE511" i="12" s="1"/>
  <c r="AT451" i="12"/>
  <c r="AQ451" i="12" s="1"/>
  <c r="AN451" i="12"/>
  <c r="AO451" i="12"/>
  <c r="AN434" i="12"/>
  <c r="AO434" i="12" s="1"/>
  <c r="AT450" i="12"/>
  <c r="AQ450" i="12" s="1"/>
  <c r="AO450" i="12"/>
  <c r="AN450" i="12"/>
  <c r="AN406" i="11"/>
  <c r="AO406" i="11" s="1"/>
  <c r="AR437" i="11"/>
  <c r="AS437" i="11" s="1"/>
  <c r="AR439" i="11"/>
  <c r="AR440" i="11"/>
  <c r="AR436" i="11"/>
  <c r="AS436" i="11" s="1"/>
  <c r="AR435" i="11"/>
  <c r="AS435" i="11" s="1"/>
  <c r="AR438" i="11"/>
  <c r="AO422" i="11"/>
  <c r="AN422" i="11"/>
  <c r="AN421" i="11"/>
  <c r="AO421" i="11"/>
  <c r="AO423" i="11"/>
  <c r="AN423" i="11"/>
  <c r="AQ408" i="11"/>
  <c r="AT422" i="11"/>
  <c r="AQ407" i="11"/>
  <c r="AT421" i="11"/>
  <c r="AQ409" i="11"/>
  <c r="AT423" i="11"/>
  <c r="AQ392" i="11"/>
  <c r="BE508" i="11" s="1"/>
  <c r="AG431" i="11"/>
  <c r="AG430" i="11"/>
  <c r="AG443" i="11"/>
  <c r="AF445" i="11"/>
  <c r="AF444" i="11"/>
  <c r="AF458" i="11"/>
  <c r="AF459" i="11"/>
  <c r="AG457" i="11"/>
  <c r="AT464" i="12" l="1"/>
  <c r="AQ464" i="12" s="1"/>
  <c r="AO464" i="12"/>
  <c r="AN464" i="12"/>
  <c r="AN463" i="12"/>
  <c r="AO463" i="12"/>
  <c r="AT463" i="12"/>
  <c r="AQ463" i="12" s="1"/>
  <c r="AT465" i="12"/>
  <c r="AQ465" i="12" s="1"/>
  <c r="AO465" i="12"/>
  <c r="AN465" i="12"/>
  <c r="AN448" i="12"/>
  <c r="AO448" i="12" s="1"/>
  <c r="AQ448" i="12"/>
  <c r="BE512" i="12" s="1"/>
  <c r="AR466" i="11"/>
  <c r="AR468" i="11"/>
  <c r="AR464" i="11"/>
  <c r="AS464" i="11" s="1"/>
  <c r="AR463" i="11"/>
  <c r="AS463" i="11" s="1"/>
  <c r="AR465" i="11"/>
  <c r="AS465" i="11" s="1"/>
  <c r="AR467" i="11"/>
  <c r="AR451" i="11"/>
  <c r="AS451" i="11" s="1"/>
  <c r="AR454" i="11"/>
  <c r="AR449" i="11"/>
  <c r="AS449" i="11" s="1"/>
  <c r="AR450" i="11"/>
  <c r="AS450" i="11" s="1"/>
  <c r="AR453" i="11"/>
  <c r="AR452" i="11"/>
  <c r="AO435" i="11"/>
  <c r="AN435" i="11"/>
  <c r="AN436" i="11"/>
  <c r="AO436" i="11"/>
  <c r="AN437" i="11"/>
  <c r="AO437" i="11"/>
  <c r="AQ421" i="11"/>
  <c r="AT435" i="11"/>
  <c r="AQ422" i="11"/>
  <c r="AT436" i="11"/>
  <c r="AQ423" i="11"/>
  <c r="AT437" i="11"/>
  <c r="AN420" i="11"/>
  <c r="AO420" i="11" s="1"/>
  <c r="AQ406" i="11"/>
  <c r="BE509" i="11" s="1"/>
  <c r="AG458" i="11"/>
  <c r="AG459" i="11"/>
  <c r="AG444" i="11"/>
  <c r="AG445" i="11"/>
  <c r="AQ462" i="12" l="1"/>
  <c r="BE513" i="12" s="1"/>
  <c r="AN462" i="12"/>
  <c r="AO462" i="12" s="1"/>
  <c r="AO465" i="11"/>
  <c r="AN465" i="11"/>
  <c r="AO463" i="11"/>
  <c r="AN463" i="11"/>
  <c r="AN464" i="11"/>
  <c r="AO464" i="11"/>
  <c r="AN450" i="11"/>
  <c r="AO450" i="11"/>
  <c r="AN449" i="11"/>
  <c r="AO449" i="11"/>
  <c r="AN451" i="11"/>
  <c r="AO451" i="11"/>
  <c r="AQ436" i="11"/>
  <c r="AT450" i="11"/>
  <c r="AQ435" i="11"/>
  <c r="AT449" i="11"/>
  <c r="AQ437" i="11"/>
  <c r="AT451" i="11"/>
  <c r="AQ420" i="11"/>
  <c r="BE510" i="11" s="1"/>
  <c r="AN434" i="11"/>
  <c r="AO434" i="11" s="1"/>
  <c r="AN462" i="11" l="1"/>
  <c r="AO462" i="11" s="1"/>
  <c r="AQ449" i="11"/>
  <c r="AT463" i="11"/>
  <c r="AQ463" i="11" s="1"/>
  <c r="AQ450" i="11"/>
  <c r="AT464" i="11"/>
  <c r="AQ464" i="11" s="1"/>
  <c r="AQ451" i="11"/>
  <c r="AT465" i="11"/>
  <c r="AQ465" i="11" s="1"/>
  <c r="AQ434" i="11"/>
  <c r="BE511" i="11" s="1"/>
  <c r="AN448" i="11"/>
  <c r="AO448" i="11" s="1"/>
  <c r="AY473" i="11"/>
  <c r="AD475" i="11" s="1"/>
  <c r="AQ448" i="11" l="1"/>
  <c r="BE512" i="11" s="1"/>
  <c r="AQ462" i="11"/>
  <c r="BE513" i="11" l="1"/>
  <c r="BG19" i="11" l="1"/>
  <c r="AJ28" i="11" l="1"/>
  <c r="AJ27" i="11" l="1"/>
  <c r="AZ29" i="11"/>
  <c r="AZ473" i="11" s="1"/>
  <c r="AD476" i="11" s="1"/>
</calcChain>
</file>

<file path=xl/sharedStrings.xml><?xml version="1.0" encoding="utf-8"?>
<sst xmlns="http://schemas.openxmlformats.org/spreadsheetml/2006/main" count="3502" uniqueCount="114">
  <si>
    <t>月</t>
    <rPh sb="0" eb="1">
      <t>ツキ</t>
    </rPh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</si>
  <si>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</si>
  <si>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</si>
  <si>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行事</t>
    <rPh sb="0" eb="2">
      <t>ギョウジ</t>
    </rPh>
    <phoneticPr fontId="1"/>
  </si>
  <si>
    <t>日</t>
  </si>
  <si>
    <t>月</t>
  </si>
  <si>
    <t>火</t>
  </si>
  <si>
    <t>水</t>
  </si>
  <si>
    <t>木</t>
  </si>
  <si>
    <t>金</t>
  </si>
  <si>
    <t>土</t>
  </si>
  <si>
    <t>累計</t>
    <rPh sb="0" eb="2">
      <t>ルイケイ</t>
    </rPh>
    <phoneticPr fontId="1"/>
  </si>
  <si>
    <t>休日／日</t>
    <rPh sb="0" eb="2">
      <t>キュウジツ</t>
    </rPh>
    <rPh sb="3" eb="4">
      <t>ヒ</t>
    </rPh>
    <phoneticPr fontId="1"/>
  </si>
  <si>
    <t>休日／日</t>
    <rPh sb="0" eb="2">
      <t>キュウジツ</t>
    </rPh>
    <rPh sb="3" eb="4">
      <t>ニチ</t>
    </rPh>
    <phoneticPr fontId="1"/>
  </si>
  <si>
    <t>達成率＝「休日の累計日数」／「累計日数」</t>
    <rPh sb="0" eb="2">
      <t>タッセイ</t>
    </rPh>
    <rPh sb="2" eb="3">
      <t>リツ</t>
    </rPh>
    <rPh sb="5" eb="7">
      <t>キュウジツ</t>
    </rPh>
    <rPh sb="8" eb="10">
      <t>ルイケイ</t>
    </rPh>
    <rPh sb="10" eb="12">
      <t>ニッスウ</t>
    </rPh>
    <rPh sb="15" eb="17">
      <t>ルイケイ</t>
    </rPh>
    <rPh sb="17" eb="19">
      <t>ニッスウ</t>
    </rPh>
    <phoneticPr fontId="1"/>
  </si>
  <si>
    <t>月の日数</t>
    <rPh sb="0" eb="1">
      <t>ツキ</t>
    </rPh>
    <rPh sb="2" eb="4">
      <t>ニッスウ</t>
    </rPh>
    <phoneticPr fontId="1"/>
  </si>
  <si>
    <t>対象日数</t>
    <rPh sb="0" eb="2">
      <t>タイショウ</t>
    </rPh>
    <rPh sb="2" eb="4">
      <t>ニッスウ</t>
    </rPh>
    <phoneticPr fontId="1"/>
  </si>
  <si>
    <t>累計対象日数</t>
    <rPh sb="0" eb="2">
      <t>ルイケイ</t>
    </rPh>
    <rPh sb="2" eb="4">
      <t>タイショウ</t>
    </rPh>
    <rPh sb="4" eb="6">
      <t>ニッスウ</t>
    </rPh>
    <phoneticPr fontId="1"/>
  </si>
  <si>
    <t>～</t>
    <phoneticPr fontId="1"/>
  </si>
  <si>
    <t>元日</t>
  </si>
  <si>
    <t>成人の日</t>
  </si>
  <si>
    <t>建国記念の日</t>
  </si>
  <si>
    <t>振替休日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</si>
  <si>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</si>
  <si>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</si>
  <si>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</si>
  <si>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</si>
  <si>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</si>
  <si>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</si>
  <si>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</si>
  <si>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</si>
  <si>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</si>
  <si>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体育の日</t>
  </si>
  <si>
    <t>文化の日</t>
  </si>
  <si>
    <t>勤労感謝の日</t>
  </si>
  <si>
    <t>天皇誕生日</t>
  </si>
  <si>
    <t>工事名：</t>
    <rPh sb="0" eb="3">
      <t>コウジメイ</t>
    </rPh>
    <phoneticPr fontId="1"/>
  </si>
  <si>
    <t>期　間：</t>
    <rPh sb="0" eb="1">
      <t>キ</t>
    </rPh>
    <rPh sb="2" eb="3">
      <t>アイダ</t>
    </rPh>
    <phoneticPr fontId="1"/>
  </si>
  <si>
    <t>年末年始休暇</t>
    <phoneticPr fontId="1"/>
  </si>
  <si>
    <t>○○線　○○道路改良工事</t>
  </si>
  <si>
    <t>○計</t>
    <rPh sb="1" eb="2">
      <t>ケイ</t>
    </rPh>
    <phoneticPr fontId="1"/>
  </si>
  <si>
    <t>国民の休日</t>
  </si>
  <si>
    <t>スポーツの日</t>
  </si>
  <si>
    <t>（参考様式）</t>
    <rPh sb="1" eb="3">
      <t>サンコウ</t>
    </rPh>
    <rPh sb="3" eb="5">
      <t>ヨウシキ</t>
    </rPh>
    <phoneticPr fontId="1"/>
  </si>
  <si>
    <t>○</t>
    <phoneticPr fontId="1"/>
  </si>
  <si>
    <t>－記入例－</t>
    <rPh sb="1" eb="3">
      <t>キニュウ</t>
    </rPh>
    <rPh sb="3" eb="4">
      <t>レイ</t>
    </rPh>
    <phoneticPr fontId="1"/>
  </si>
  <si>
    <t>月単位</t>
    <rPh sb="0" eb="1">
      <t>ツキ</t>
    </rPh>
    <rPh sb="1" eb="3">
      <t>タンイ</t>
    </rPh>
    <phoneticPr fontId="1"/>
  </si>
  <si>
    <t>達成状況(月単位)</t>
    <rPh sb="0" eb="4">
      <t>タッセイジョウキョウ</t>
    </rPh>
    <rPh sb="5" eb="8">
      <t>ツキタンイ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</si>
  <si>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</si>
  <si>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</si>
  <si>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</si>
  <si>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</si>
  <si>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</si>
  <si>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判定結果(通期)　：</t>
    <rPh sb="0" eb="2">
      <t>ハンテイ</t>
    </rPh>
    <rPh sb="2" eb="4">
      <t>ケッカ</t>
    </rPh>
    <rPh sb="5" eb="7">
      <t>ツウキ</t>
    </rPh>
    <phoneticPr fontId="1"/>
  </si>
  <si>
    <t>判定結果(月単位)　：</t>
    <rPh sb="0" eb="2">
      <t>ハンテイ</t>
    </rPh>
    <rPh sb="2" eb="4">
      <t>ケッカ</t>
    </rPh>
    <rPh sb="5" eb="8">
      <t>ツキタンイ</t>
    </rPh>
    <phoneticPr fontId="1"/>
  </si>
  <si>
    <t>始月</t>
    <rPh sb="0" eb="1">
      <t>ハジメ</t>
    </rPh>
    <rPh sb="1" eb="2">
      <t>ツキ</t>
    </rPh>
    <phoneticPr fontId="1"/>
  </si>
  <si>
    <t>実績休日数</t>
    <phoneticPr fontId="1"/>
  </si>
  <si>
    <t>累計実績休日数</t>
  </si>
  <si>
    <t>累計対象日数</t>
    <rPh sb="0" eb="6">
      <t>ルイケイタイショウニッスウ</t>
    </rPh>
    <phoneticPr fontId="1"/>
  </si>
  <si>
    <t>従事者一覧</t>
    <rPh sb="0" eb="3">
      <t>ジュウジシャ</t>
    </rPh>
    <rPh sb="3" eb="5">
      <t>イチラン</t>
    </rPh>
    <phoneticPr fontId="1"/>
  </si>
  <si>
    <t>従事者①</t>
    <rPh sb="0" eb="1">
      <t>ジュウ</t>
    </rPh>
    <rPh sb="1" eb="2">
      <t>コト</t>
    </rPh>
    <rPh sb="2" eb="3">
      <t>シャ</t>
    </rPh>
    <phoneticPr fontId="1"/>
  </si>
  <si>
    <t>従事者②</t>
    <rPh sb="0" eb="1">
      <t>ジュウ</t>
    </rPh>
    <rPh sb="1" eb="2">
      <t>コト</t>
    </rPh>
    <rPh sb="2" eb="3">
      <t>シャ</t>
    </rPh>
    <phoneticPr fontId="1"/>
  </si>
  <si>
    <t>従事者③</t>
    <rPh sb="0" eb="1">
      <t>ジュウ</t>
    </rPh>
    <rPh sb="1" eb="2">
      <t>コト</t>
    </rPh>
    <rPh sb="2" eb="3">
      <t>シャ</t>
    </rPh>
    <phoneticPr fontId="1"/>
  </si>
  <si>
    <t>従事者④</t>
    <rPh sb="0" eb="1">
      <t>ジュウ</t>
    </rPh>
    <rPh sb="1" eb="2">
      <t>コト</t>
    </rPh>
    <rPh sb="2" eb="3">
      <t>シャ</t>
    </rPh>
    <phoneticPr fontId="1"/>
  </si>
  <si>
    <t>従事者⑤</t>
    <rPh sb="0" eb="1">
      <t>ジュウ</t>
    </rPh>
    <rPh sb="1" eb="2">
      <t>コト</t>
    </rPh>
    <rPh sb="2" eb="3">
      <t>シャ</t>
    </rPh>
    <phoneticPr fontId="1"/>
  </si>
  <si>
    <t>従事者⑥</t>
    <rPh sb="0" eb="1">
      <t>ジュウ</t>
    </rPh>
    <rPh sb="1" eb="2">
      <t>コト</t>
    </rPh>
    <rPh sb="2" eb="3">
      <t>シャ</t>
    </rPh>
    <phoneticPr fontId="1"/>
  </si>
  <si>
    <t>月単位判定</t>
    <rPh sb="0" eb="3">
      <t>ツキタンイ</t>
    </rPh>
    <rPh sb="3" eb="5">
      <t>ハンテイ</t>
    </rPh>
    <phoneticPr fontId="1"/>
  </si>
  <si>
    <t>終月</t>
    <rPh sb="0" eb="1">
      <t>シュウ</t>
    </rPh>
    <rPh sb="1" eb="2">
      <t>ガツ</t>
    </rPh>
    <phoneticPr fontId="1"/>
  </si>
  <si>
    <t>対象月数
カウント</t>
    <rPh sb="0" eb="2">
      <t>タイショウ</t>
    </rPh>
    <rPh sb="2" eb="3">
      <t>ツキ</t>
    </rPh>
    <rPh sb="3" eb="4">
      <t>スウ</t>
    </rPh>
    <phoneticPr fontId="1"/>
  </si>
  <si>
    <t>月単位達成月数</t>
    <rPh sb="0" eb="3">
      <t>ツキタンイ</t>
    </rPh>
    <rPh sb="3" eb="7">
      <t>タッセイツキスウ</t>
    </rPh>
    <phoneticPr fontId="1"/>
  </si>
  <si>
    <t>月</t>
    <phoneticPr fontId="1"/>
  </si>
  <si>
    <t>日</t>
    <phoneticPr fontId="1"/>
  </si>
  <si>
    <t>振替休日</t>
    <phoneticPr fontId="1"/>
  </si>
  <si>
    <t>水</t>
    <phoneticPr fontId="1"/>
  </si>
  <si>
    <t>秋分の日</t>
    <phoneticPr fontId="1"/>
  </si>
  <si>
    <t>木</t>
    <phoneticPr fontId="1"/>
  </si>
  <si>
    <t>火</t>
    <phoneticPr fontId="1"/>
  </si>
  <si>
    <t>土</t>
    <phoneticPr fontId="1"/>
  </si>
  <si>
    <t>日</t>
    <rPh sb="0" eb="1">
      <t>ヒ</t>
    </rPh>
    <phoneticPr fontId="1"/>
  </si>
  <si>
    <t>火</t>
    <rPh sb="0" eb="1">
      <t>ヒ</t>
    </rPh>
    <phoneticPr fontId="1"/>
  </si>
  <si>
    <t>○</t>
  </si>
  <si>
    <t>月単位：達成</t>
    <rPh sb="0" eb="3">
      <t>ツキタンイ</t>
    </rPh>
    <rPh sb="4" eb="6">
      <t>タッセイ</t>
    </rPh>
    <phoneticPr fontId="1"/>
  </si>
  <si>
    <t>休日取得状況表</t>
    <rPh sb="0" eb="2">
      <t>キュウジツ</t>
    </rPh>
    <rPh sb="2" eb="4">
      <t>シュトク</t>
    </rPh>
    <rPh sb="4" eb="6">
      <t>ジョウキョウ</t>
    </rPh>
    <rPh sb="6" eb="7">
      <t>ヒョウ</t>
    </rPh>
    <phoneticPr fontId="1"/>
  </si>
  <si>
    <t>1週</t>
    <rPh sb="1" eb="2">
      <t>シュウ</t>
    </rPh>
    <phoneticPr fontId="1"/>
  </si>
  <si>
    <t>2週</t>
    <rPh sb="1" eb="2">
      <t>シュウ</t>
    </rPh>
    <phoneticPr fontId="1"/>
  </si>
  <si>
    <t>3週</t>
    <rPh sb="1" eb="2">
      <t>シュウ</t>
    </rPh>
    <phoneticPr fontId="1"/>
  </si>
  <si>
    <t>4週</t>
    <rPh sb="1" eb="2">
      <t>シュウ</t>
    </rPh>
    <phoneticPr fontId="1"/>
  </si>
  <si>
    <t>5週</t>
    <rPh sb="1" eb="2">
      <t>シュウ</t>
    </rPh>
    <phoneticPr fontId="1"/>
  </si>
  <si>
    <t>週単位にかかる諸数値</t>
    <rPh sb="0" eb="3">
      <t>シュウタンイ</t>
    </rPh>
    <rPh sb="7" eb="10">
      <t>ショスウチ</t>
    </rPh>
    <phoneticPr fontId="1"/>
  </si>
  <si>
    <t>月曜日のずれ</t>
    <rPh sb="0" eb="3">
      <t>ゲツヨウビ</t>
    </rPh>
    <phoneticPr fontId="1"/>
  </si>
  <si>
    <t>日数</t>
    <rPh sb="0" eb="2">
      <t>ニッスウ</t>
    </rPh>
    <phoneticPr fontId="1"/>
  </si>
  <si>
    <t>最終週の余り</t>
    <rPh sb="0" eb="3">
      <t>サイシュウシュウ</t>
    </rPh>
    <rPh sb="4" eb="5">
      <t>アマ</t>
    </rPh>
    <phoneticPr fontId="1"/>
  </si>
  <si>
    <t>週の数</t>
    <rPh sb="0" eb="1">
      <t>シュウ</t>
    </rPh>
    <rPh sb="2" eb="3">
      <t>カズ</t>
    </rPh>
    <phoneticPr fontId="1"/>
  </si>
  <si>
    <t>完全な週の数</t>
    <rPh sb="0" eb="2">
      <t>カンゼン</t>
    </rPh>
    <rPh sb="3" eb="4">
      <t>シュウ</t>
    </rPh>
    <rPh sb="5" eb="6">
      <t>カズ</t>
    </rPh>
    <phoneticPr fontId="1"/>
  </si>
  <si>
    <t>外</t>
    <rPh sb="0" eb="1">
      <t>ソト</t>
    </rPh>
    <phoneticPr fontId="1"/>
  </si>
  <si>
    <t>従事者1</t>
    <rPh sb="0" eb="3">
      <t>ジュウジシャ</t>
    </rPh>
    <phoneticPr fontId="1"/>
  </si>
  <si>
    <t>従事者2</t>
    <rPh sb="0" eb="3">
      <t>ジュウジシャ</t>
    </rPh>
    <phoneticPr fontId="1"/>
  </si>
  <si>
    <t>従事者3</t>
    <rPh sb="0" eb="3">
      <t>ジュウジシャ</t>
    </rPh>
    <phoneticPr fontId="1"/>
  </si>
  <si>
    <t>従事者4</t>
    <rPh sb="0" eb="3">
      <t>ジュウジシャ</t>
    </rPh>
    <phoneticPr fontId="1"/>
  </si>
  <si>
    <t>従事者5</t>
    <rPh sb="0" eb="3">
      <t>ジュウジシャ</t>
    </rPh>
    <phoneticPr fontId="1"/>
  </si>
  <si>
    <t>従事者6</t>
    <rPh sb="0" eb="3">
      <t>ジュウジシャ</t>
    </rPh>
    <phoneticPr fontId="1"/>
  </si>
  <si>
    <t>計</t>
    <rPh sb="0" eb="1">
      <t>ケイ</t>
    </rPh>
    <phoneticPr fontId="1"/>
  </si>
  <si>
    <t>A</t>
    <phoneticPr fontId="1"/>
  </si>
  <si>
    <t>B</t>
    <phoneticPr fontId="1"/>
  </si>
  <si>
    <t>C</t>
    <phoneticPr fontId="1"/>
  </si>
  <si>
    <t>週ごとの対象外日数</t>
    <rPh sb="0" eb="1">
      <t>シュウ</t>
    </rPh>
    <rPh sb="4" eb="6">
      <t>タイショウ</t>
    </rPh>
    <rPh sb="6" eb="7">
      <t>ガイ</t>
    </rPh>
    <rPh sb="7" eb="9">
      <t>ニッスウ</t>
    </rPh>
    <phoneticPr fontId="1"/>
  </si>
  <si>
    <t>週単位判定</t>
    <rPh sb="0" eb="1">
      <t>シュウ</t>
    </rPh>
    <rPh sb="1" eb="3">
      <t>タンイ</t>
    </rPh>
    <rPh sb="3" eb="5">
      <t>ハンテイ</t>
    </rPh>
    <phoneticPr fontId="1"/>
  </si>
  <si>
    <t>週単位達成月数</t>
    <rPh sb="0" eb="1">
      <t>シュウ</t>
    </rPh>
    <rPh sb="1" eb="3">
      <t>タンイ</t>
    </rPh>
    <rPh sb="3" eb="7">
      <t>タッセイツキスウ</t>
    </rPh>
    <phoneticPr fontId="1"/>
  </si>
  <si>
    <t>【参考】実績現場閉所率(対象期間全体)</t>
    <rPh sb="1" eb="3">
      <t>サンコウ</t>
    </rPh>
    <rPh sb="4" eb="6">
      <t>ジッセキ</t>
    </rPh>
    <rPh sb="6" eb="8">
      <t>ゲンバ</t>
    </rPh>
    <rPh sb="8" eb="10">
      <t>ヘイショ</t>
    </rPh>
    <rPh sb="10" eb="11">
      <t>リツ</t>
    </rPh>
    <rPh sb="12" eb="14">
      <t>タイショウ</t>
    </rPh>
    <rPh sb="14" eb="16">
      <t>キカン</t>
    </rPh>
    <rPh sb="16" eb="18">
      <t>ゼンタイ</t>
    </rPh>
    <phoneticPr fontId="1"/>
  </si>
  <si>
    <t>通期：達成　（※通期のみ達成の場合は補正なし）</t>
    <rPh sb="0" eb="2">
      <t>ツウキ</t>
    </rPh>
    <rPh sb="3" eb="5">
      <t>タッセイ</t>
    </rPh>
    <rPh sb="8" eb="10">
      <t>ツウキ</t>
    </rPh>
    <rPh sb="12" eb="14">
      <t>タッセイ</t>
    </rPh>
    <rPh sb="15" eb="17">
      <t>バアイ</t>
    </rPh>
    <rPh sb="18" eb="20">
      <t>ホセイ</t>
    </rPh>
    <phoneticPr fontId="1"/>
  </si>
  <si>
    <t>判定結果（週単位）：</t>
    <rPh sb="0" eb="2">
      <t>ハンテイ</t>
    </rPh>
    <rPh sb="2" eb="4">
      <t>ケッカ</t>
    </rPh>
    <rPh sb="5" eb="8">
      <t>シュウタンイ</t>
    </rPh>
    <phoneticPr fontId="1"/>
  </si>
  <si>
    <t>完全週休二日達成</t>
    <rPh sb="0" eb="2">
      <t>カンゼン</t>
    </rPh>
    <rPh sb="2" eb="6">
      <t>シュウキュウフツカ</t>
    </rPh>
    <rPh sb="6" eb="8">
      <t>タッセイ</t>
    </rPh>
    <phoneticPr fontId="1"/>
  </si>
  <si>
    <t>【参考】判定結果(通期)　：</t>
    <rPh sb="1" eb="3">
      <t>サンコウ</t>
    </rPh>
    <rPh sb="4" eb="6">
      <t>ハンテイ</t>
    </rPh>
    <rPh sb="6" eb="8">
      <t>ケッカ</t>
    </rPh>
    <rPh sb="9" eb="11">
      <t>ツウキ</t>
    </rPh>
    <phoneticPr fontId="1"/>
  </si>
  <si>
    <t>完全週休二日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</si>
</sst>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%"/>
    <numFmt numFmtId="177" formatCode="#&quot;月&quot;"/>
    <numFmt numFmtId="178" formatCode="yyyy&quot;年&quot;m&quot;月&quot;;@"/>
    <numFmt numFmtId="179" formatCode="d;@"/>
    <numFmt numFmtId="180" formatCode="#&quot;年&quot;"/>
    <numFmt numFmtId="181" formatCode="#&quot;日&quot;"/>
    <numFmt numFmtId="182" formatCode="0.00000_ 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313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3" fillId="0" borderId="0" xfId="0" applyFont="1" applyAlignment="1">
      <alignment vertical="center" textRotation="255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Alignment="1">
      <alignment horizontal="right" vertical="center"/>
    </xf>
    <xf numFmtId="14" fontId="0" fillId="0" borderId="0" xfId="0" applyNumberFormat="1">
      <alignment vertical="center"/>
    </xf>
    <xf numFmtId="0" fontId="6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5" fillId="0" borderId="3" xfId="0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179" fontId="5" fillId="0" borderId="15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182" fontId="0" fillId="0" borderId="0" xfId="0" applyNumberFormat="1" applyFont="1">
      <alignment vertical="center"/>
    </xf>
    <xf numFmtId="0" fontId="8" fillId="0" borderId="0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3" fillId="0" borderId="0" xfId="0" applyFont="1" applyBorder="1">
      <alignment vertical="center"/>
    </xf>
    <xf numFmtId="0" fontId="0" fillId="0" borderId="0" xfId="0" applyFont="1" applyBorder="1">
      <alignment vertical="center"/>
    </xf>
    <xf numFmtId="14" fontId="0" fillId="0" borderId="0" xfId="0" applyNumberFormat="1" applyFill="1">
      <alignment vertical="center"/>
    </xf>
    <xf numFmtId="0" fontId="0" fillId="0" borderId="0" xfId="0" applyFill="1">
      <alignment vertical="center"/>
    </xf>
    <xf numFmtId="0" fontId="0" fillId="3" borderId="0" xfId="0" applyFill="1" applyAlignment="1">
      <alignment vertical="center" wrapText="1"/>
    </xf>
    <xf numFmtId="0" fontId="6" fillId="0" borderId="0" xfId="0" quotePrefix="1" applyFont="1" applyFill="1">
      <alignment vertical="center"/>
    </xf>
    <xf numFmtId="179" fontId="5" fillId="0" borderId="11" xfId="0" applyNumberFormat="1" applyFont="1" applyFill="1" applyBorder="1" applyAlignment="1">
      <alignment horizontal="center" vertical="center"/>
    </xf>
    <xf numFmtId="176" fontId="3" fillId="2" borderId="25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56" fontId="0" fillId="0" borderId="0" xfId="0" applyNumberFormat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3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shrinkToFit="1"/>
    </xf>
    <xf numFmtId="0" fontId="0" fillId="0" borderId="0" xfId="0" applyFont="1" applyBorder="1" applyAlignment="1">
      <alignment vertical="center" wrapText="1"/>
    </xf>
    <xf numFmtId="0" fontId="0" fillId="0" borderId="33" xfId="0" applyFont="1" applyBorder="1" applyAlignment="1">
      <alignment vertical="center" wrapText="1"/>
    </xf>
    <xf numFmtId="0" fontId="0" fillId="0" borderId="21" xfId="0" applyFont="1" applyBorder="1" applyAlignment="1">
      <alignment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/>
    </xf>
    <xf numFmtId="176" fontId="3" fillId="2" borderId="5" xfId="0" applyNumberFormat="1" applyFont="1" applyFill="1" applyBorder="1" applyAlignment="1">
      <alignment horizontal="center" vertical="center" shrinkToFit="1"/>
    </xf>
    <xf numFmtId="0" fontId="3" fillId="0" borderId="28" xfId="0" applyFont="1" applyBorder="1" applyAlignment="1">
      <alignment vertical="center" wrapText="1"/>
    </xf>
    <xf numFmtId="0" fontId="9" fillId="0" borderId="28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Border="1">
      <alignment vertical="center"/>
    </xf>
    <xf numFmtId="0" fontId="5" fillId="0" borderId="0" xfId="0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0" fillId="0" borderId="32" xfId="0" applyFont="1" applyBorder="1" applyAlignment="1">
      <alignment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176" fontId="3" fillId="2" borderId="24" xfId="0" applyNumberFormat="1" applyFont="1" applyFill="1" applyBorder="1" applyAlignment="1">
      <alignment horizontal="center" vertical="center" shrinkToFit="1"/>
    </xf>
    <xf numFmtId="176" fontId="3" fillId="2" borderId="10" xfId="0" applyNumberFormat="1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8" fillId="0" borderId="0" xfId="0" applyFont="1" applyFill="1" applyAlignment="1">
      <alignment vertical="top"/>
    </xf>
    <xf numFmtId="0" fontId="3" fillId="4" borderId="16" xfId="0" applyFont="1" applyFill="1" applyBorder="1" applyAlignment="1">
      <alignment horizontal="center" vertical="center"/>
    </xf>
    <xf numFmtId="176" fontId="3" fillId="4" borderId="25" xfId="0" applyNumberFormat="1" applyFont="1" applyFill="1" applyBorder="1" applyAlignment="1">
      <alignment vertical="center" shrinkToFit="1"/>
    </xf>
    <xf numFmtId="0" fontId="3" fillId="4" borderId="32" xfId="0" applyFont="1" applyFill="1" applyBorder="1" applyAlignment="1">
      <alignment horizontal="center" vertical="center"/>
    </xf>
    <xf numFmtId="176" fontId="3" fillId="4" borderId="10" xfId="0" applyNumberFormat="1" applyFont="1" applyFill="1" applyBorder="1" applyAlignment="1">
      <alignment vertical="center" shrinkToFit="1"/>
    </xf>
    <xf numFmtId="176" fontId="3" fillId="4" borderId="24" xfId="0" applyNumberFormat="1" applyFont="1" applyFill="1" applyBorder="1" applyAlignment="1">
      <alignment vertical="center" shrinkToFit="1"/>
    </xf>
    <xf numFmtId="178" fontId="0" fillId="0" borderId="0" xfId="0" applyNumberFormat="1" applyFont="1">
      <alignment vertical="center"/>
    </xf>
    <xf numFmtId="176" fontId="0" fillId="0" borderId="0" xfId="0" applyNumberFormat="1" applyFont="1">
      <alignment vertical="center"/>
    </xf>
    <xf numFmtId="0" fontId="5" fillId="0" borderId="11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14" fontId="0" fillId="0" borderId="0" xfId="0" applyNumberFormat="1" applyAlignment="1"/>
    <xf numFmtId="0" fontId="0" fillId="0" borderId="28" xfId="0" applyFont="1" applyBorder="1" applyAlignment="1">
      <alignment horizontal="center" vertical="center" wrapText="1"/>
    </xf>
    <xf numFmtId="0" fontId="0" fillId="0" borderId="32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1" fillId="0" borderId="11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vertical="center" shrinkToFit="1"/>
    </xf>
    <xf numFmtId="0" fontId="3" fillId="0" borderId="24" xfId="0" applyFont="1" applyBorder="1" applyAlignment="1">
      <alignment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176" fontId="3" fillId="5" borderId="5" xfId="0" applyNumberFormat="1" applyFont="1" applyFill="1" applyBorder="1" applyAlignment="1">
      <alignment horizontal="center" vertical="center" shrinkToFit="1"/>
    </xf>
    <xf numFmtId="176" fontId="3" fillId="5" borderId="25" xfId="0" applyNumberFormat="1" applyFont="1" applyFill="1" applyBorder="1" applyAlignment="1">
      <alignment horizontal="center" vertical="center" shrinkToFit="1"/>
    </xf>
    <xf numFmtId="0" fontId="11" fillId="5" borderId="24" xfId="0" applyFont="1" applyFill="1" applyBorder="1" applyAlignment="1">
      <alignment horizontal="center" vertical="center"/>
    </xf>
    <xf numFmtId="0" fontId="11" fillId="5" borderId="25" xfId="0" applyFont="1" applyFill="1" applyBorder="1" applyAlignment="1">
      <alignment horizontal="center" vertical="center"/>
    </xf>
    <xf numFmtId="0" fontId="0" fillId="0" borderId="28" xfId="0" applyFont="1" applyBorder="1" applyAlignment="1">
      <alignment horizontal="center" vertical="center" wrapText="1"/>
    </xf>
    <xf numFmtId="0" fontId="0" fillId="0" borderId="32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 wrapText="1"/>
    </xf>
    <xf numFmtId="0" fontId="15" fillId="5" borderId="24" xfId="0" applyFont="1" applyFill="1" applyBorder="1" applyAlignment="1">
      <alignment horizontal="center" vertical="center" wrapText="1"/>
    </xf>
    <xf numFmtId="176" fontId="3" fillId="5" borderId="22" xfId="0" applyNumberFormat="1" applyFont="1" applyFill="1" applyBorder="1" applyAlignment="1">
      <alignment horizontal="center" vertical="center" shrinkToFit="1"/>
    </xf>
    <xf numFmtId="176" fontId="3" fillId="5" borderId="26" xfId="0" applyNumberFormat="1" applyFont="1" applyFill="1" applyBorder="1" applyAlignment="1">
      <alignment horizontal="center" vertical="center" shrinkToFit="1"/>
    </xf>
    <xf numFmtId="0" fontId="11" fillId="5" borderId="36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176" fontId="3" fillId="5" borderId="4" xfId="0" applyNumberFormat="1" applyFont="1" applyFill="1" applyBorder="1" applyAlignment="1">
      <alignment horizontal="center" vertical="center" shrinkToFit="1"/>
    </xf>
    <xf numFmtId="0" fontId="5" fillId="0" borderId="36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32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0" fillId="0" borderId="32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1" fillId="5" borderId="41" xfId="0" applyFont="1" applyFill="1" applyBorder="1" applyAlignment="1">
      <alignment horizontal="center" vertical="center"/>
    </xf>
    <xf numFmtId="0" fontId="11" fillId="5" borderId="42" xfId="0" applyFont="1" applyFill="1" applyBorder="1" applyAlignment="1">
      <alignment horizontal="center" vertical="center"/>
    </xf>
    <xf numFmtId="0" fontId="0" fillId="0" borderId="28" xfId="0" applyFont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32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0" fillId="0" borderId="32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5" borderId="24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0" fillId="0" borderId="0" xfId="0" applyFont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11" fillId="0" borderId="28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/>
    </xf>
    <xf numFmtId="0" fontId="0" fillId="0" borderId="32" xfId="0" applyFont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 vertical="center" wrapText="1"/>
    </xf>
    <xf numFmtId="0" fontId="6" fillId="0" borderId="0" xfId="0" quotePrefix="1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10" fontId="3" fillId="0" borderId="0" xfId="0" applyNumberFormat="1" applyFont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10" fontId="17" fillId="0" borderId="11" xfId="0" applyNumberFormat="1" applyFont="1" applyBorder="1" applyAlignment="1">
      <alignment horizontal="center" vertical="center"/>
    </xf>
    <xf numFmtId="10" fontId="17" fillId="0" borderId="23" xfId="0" applyNumberFormat="1" applyFont="1" applyBorder="1" applyAlignment="1">
      <alignment horizontal="center" vertical="center"/>
    </xf>
    <xf numFmtId="10" fontId="17" fillId="0" borderId="15" xfId="0" applyNumberFormat="1" applyFont="1" applyBorder="1" applyAlignment="1">
      <alignment horizontal="center" vertical="center"/>
    </xf>
    <xf numFmtId="14" fontId="11" fillId="0" borderId="26" xfId="0" applyNumberFormat="1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textRotation="255" shrinkToFit="1"/>
    </xf>
    <xf numFmtId="0" fontId="5" fillId="0" borderId="33" xfId="0" applyFont="1" applyFill="1" applyBorder="1" applyAlignment="1">
      <alignment horizontal="center" vertical="center" textRotation="255" shrinkToFit="1"/>
    </xf>
    <xf numFmtId="0" fontId="5" fillId="0" borderId="38" xfId="0" applyFont="1" applyFill="1" applyBorder="1" applyAlignment="1">
      <alignment horizontal="center" vertical="center" textRotation="255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 textRotation="255" shrinkToFit="1"/>
    </xf>
    <xf numFmtId="0" fontId="5" fillId="0" borderId="27" xfId="0" applyFont="1" applyFill="1" applyBorder="1" applyAlignment="1">
      <alignment horizontal="center" vertical="center" textRotation="255" shrinkToFit="1"/>
    </xf>
    <xf numFmtId="0" fontId="5" fillId="0" borderId="37" xfId="0" applyFont="1" applyFill="1" applyBorder="1" applyAlignment="1">
      <alignment horizontal="center" vertical="center" textRotation="255" shrinkToFit="1"/>
    </xf>
    <xf numFmtId="0" fontId="0" fillId="0" borderId="1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 textRotation="255" shrinkToFit="1"/>
    </xf>
    <xf numFmtId="0" fontId="5" fillId="0" borderId="13" xfId="0" applyFont="1" applyFill="1" applyBorder="1" applyAlignment="1">
      <alignment horizontal="center" vertical="center" textRotation="255" shrinkToFit="1"/>
    </xf>
    <xf numFmtId="0" fontId="5" fillId="0" borderId="35" xfId="0" applyFont="1" applyFill="1" applyBorder="1" applyAlignment="1">
      <alignment horizontal="center" vertical="center" textRotation="255" shrinkToFit="1"/>
    </xf>
    <xf numFmtId="0" fontId="3" fillId="2" borderId="26" xfId="0" applyFont="1" applyFill="1" applyBorder="1" applyAlignment="1">
      <alignment horizontal="center" vertical="center" textRotation="255"/>
    </xf>
    <xf numFmtId="0" fontId="3" fillId="2" borderId="27" xfId="0" applyFont="1" applyFill="1" applyBorder="1" applyAlignment="1">
      <alignment horizontal="center" vertical="center" textRotation="255"/>
    </xf>
    <xf numFmtId="0" fontId="3" fillId="2" borderId="28" xfId="0" applyFont="1" applyFill="1" applyBorder="1" applyAlignment="1">
      <alignment horizontal="center" vertical="center" textRotation="255"/>
    </xf>
    <xf numFmtId="0" fontId="9" fillId="2" borderId="40" xfId="0" applyFont="1" applyFill="1" applyBorder="1" applyAlignment="1">
      <alignment horizontal="center" vertical="center" textRotation="255"/>
    </xf>
    <xf numFmtId="0" fontId="9" fillId="2" borderId="9" xfId="0" applyFont="1" applyFill="1" applyBorder="1" applyAlignment="1">
      <alignment horizontal="center" vertical="center" textRotation="255"/>
    </xf>
    <xf numFmtId="0" fontId="9" fillId="2" borderId="10" xfId="0" applyFont="1" applyFill="1" applyBorder="1" applyAlignment="1">
      <alignment horizontal="center" vertical="center" textRotation="255"/>
    </xf>
    <xf numFmtId="0" fontId="3" fillId="4" borderId="22" xfId="0" applyFont="1" applyFill="1" applyBorder="1" applyAlignment="1">
      <alignment horizontal="center" vertical="center" textRotation="255"/>
    </xf>
    <xf numFmtId="0" fontId="3" fillId="4" borderId="13" xfId="0" applyFont="1" applyFill="1" applyBorder="1" applyAlignment="1">
      <alignment horizontal="center" vertical="center" textRotation="255"/>
    </xf>
    <xf numFmtId="0" fontId="3" fillId="4" borderId="14" xfId="0" applyFont="1" applyFill="1" applyBorder="1" applyAlignment="1">
      <alignment horizontal="center" vertical="center" textRotation="255"/>
    </xf>
    <xf numFmtId="0" fontId="3" fillId="4" borderId="40" xfId="0" applyFont="1" applyFill="1" applyBorder="1" applyAlignment="1">
      <alignment horizontal="center" vertical="center" textRotation="255" shrinkToFit="1"/>
    </xf>
    <xf numFmtId="0" fontId="3" fillId="4" borderId="9" xfId="0" applyFont="1" applyFill="1" applyBorder="1" applyAlignment="1">
      <alignment horizontal="center" vertical="center" textRotation="255" shrinkToFit="1"/>
    </xf>
    <xf numFmtId="0" fontId="3" fillId="4" borderId="10" xfId="0" applyFont="1" applyFill="1" applyBorder="1" applyAlignment="1">
      <alignment horizontal="center" vertical="center" textRotation="255" shrinkToFit="1"/>
    </xf>
    <xf numFmtId="0" fontId="0" fillId="0" borderId="15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7" fillId="5" borderId="24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textRotation="255"/>
    </xf>
    <xf numFmtId="0" fontId="3" fillId="2" borderId="13" xfId="0" applyFont="1" applyFill="1" applyBorder="1" applyAlignment="1">
      <alignment horizontal="center" vertical="center" textRotation="255"/>
    </xf>
    <xf numFmtId="0" fontId="3" fillId="2" borderId="14" xfId="0" applyFont="1" applyFill="1" applyBorder="1" applyAlignment="1">
      <alignment horizontal="center" vertical="center" textRotation="255"/>
    </xf>
    <xf numFmtId="178" fontId="5" fillId="0" borderId="6" xfId="0" applyNumberFormat="1" applyFont="1" applyFill="1" applyBorder="1" applyAlignment="1">
      <alignment horizontal="center" vertical="center"/>
    </xf>
    <xf numFmtId="178" fontId="5" fillId="0" borderId="7" xfId="0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0" fillId="0" borderId="30" xfId="0" applyFont="1" applyBorder="1" applyAlignment="1">
      <alignment horizontal="center" vertical="center" wrapText="1"/>
    </xf>
    <xf numFmtId="0" fontId="0" fillId="0" borderId="32" xfId="0" applyFont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textRotation="255" shrinkToFit="1"/>
    </xf>
    <xf numFmtId="0" fontId="5" fillId="0" borderId="9" xfId="0" applyFont="1" applyFill="1" applyBorder="1" applyAlignment="1">
      <alignment horizontal="center" vertical="center" textRotation="255" shrinkToFit="1"/>
    </xf>
    <xf numFmtId="0" fontId="5" fillId="0" borderId="43" xfId="0" applyFont="1" applyFill="1" applyBorder="1" applyAlignment="1">
      <alignment horizontal="center" vertical="center" textRotation="255" shrinkToFit="1"/>
    </xf>
    <xf numFmtId="0" fontId="0" fillId="0" borderId="31" xfId="0" applyFont="1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39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horizontal="center" vertical="center" textRotation="255"/>
    </xf>
    <xf numFmtId="0" fontId="12" fillId="3" borderId="25" xfId="0" applyFont="1" applyFill="1" applyBorder="1" applyAlignment="1">
      <alignment horizontal="center" vertical="center" textRotation="255"/>
    </xf>
    <xf numFmtId="0" fontId="7" fillId="0" borderId="0" xfId="0" applyFont="1" applyFill="1" applyAlignment="1">
      <alignment horizontal="left" vertical="center"/>
    </xf>
    <xf numFmtId="180" fontId="5" fillId="3" borderId="0" xfId="0" applyNumberFormat="1" applyFont="1" applyFill="1" applyAlignment="1">
      <alignment horizontal="center" vertical="center"/>
    </xf>
    <xf numFmtId="177" fontId="5" fillId="3" borderId="0" xfId="0" applyNumberFormat="1" applyFont="1" applyFill="1" applyAlignment="1">
      <alignment horizontal="center" vertical="center"/>
    </xf>
    <xf numFmtId="181" fontId="5" fillId="3" borderId="0" xfId="0" applyNumberFormat="1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14" fontId="0" fillId="0" borderId="0" xfId="0" applyNumberFormat="1" applyFont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textRotation="255"/>
    </xf>
    <xf numFmtId="0" fontId="13" fillId="3" borderId="4" xfId="0" applyFont="1" applyFill="1" applyBorder="1" applyAlignment="1">
      <alignment horizontal="center" vertical="center" textRotation="255"/>
    </xf>
    <xf numFmtId="0" fontId="13" fillId="3" borderId="1" xfId="0" applyFont="1" applyFill="1" applyBorder="1" applyAlignment="1">
      <alignment horizontal="center" vertical="center" textRotation="255"/>
    </xf>
    <xf numFmtId="0" fontId="13" fillId="3" borderId="5" xfId="0" applyFont="1" applyFill="1" applyBorder="1" applyAlignment="1">
      <alignment horizontal="center" vertical="center" textRotation="255"/>
    </xf>
    <xf numFmtId="0" fontId="12" fillId="3" borderId="1" xfId="0" applyFont="1" applyFill="1" applyBorder="1" applyAlignment="1">
      <alignment horizontal="center" vertical="center" textRotation="255"/>
    </xf>
    <xf numFmtId="0" fontId="12" fillId="3" borderId="5" xfId="0" applyFont="1" applyFill="1" applyBorder="1" applyAlignment="1">
      <alignment horizontal="center" vertical="center" textRotation="255"/>
    </xf>
    <xf numFmtId="0" fontId="6" fillId="0" borderId="0" xfId="0" applyFont="1" applyFill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textRotation="255" wrapText="1"/>
    </xf>
    <xf numFmtId="0" fontId="12" fillId="0" borderId="3" xfId="0" applyFont="1" applyFill="1" applyBorder="1" applyAlignment="1">
      <alignment horizontal="center" vertical="center" textRotation="255"/>
    </xf>
    <xf numFmtId="0" fontId="12" fillId="0" borderId="1" xfId="0" applyFont="1" applyFill="1" applyBorder="1" applyAlignment="1">
      <alignment horizontal="center" vertical="center" textRotation="255" wrapText="1"/>
    </xf>
    <xf numFmtId="0" fontId="12" fillId="0" borderId="1" xfId="0" applyFont="1" applyFill="1" applyBorder="1" applyAlignment="1">
      <alignment horizontal="center" vertical="center" textRotation="255"/>
    </xf>
    <xf numFmtId="0" fontId="12" fillId="0" borderId="24" xfId="0" applyFont="1" applyFill="1" applyBorder="1" applyAlignment="1">
      <alignment horizontal="center" vertical="center" textRotation="255" wrapText="1"/>
    </xf>
    <xf numFmtId="0" fontId="12" fillId="0" borderId="24" xfId="0" applyFont="1" applyFill="1" applyBorder="1" applyAlignment="1">
      <alignment horizontal="center" vertical="center" textRotation="255"/>
    </xf>
    <xf numFmtId="0" fontId="8" fillId="0" borderId="11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</cellXfs>
  <cellStyles count="1">
    <cellStyle name="標準" xfId="0" builtinId="0"/>
  </cellStyles>
  <dxfs count="204"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worksheet" Target="worksheets/sheet3.xml" />
  <Relationship Id="rId7" Type="http://schemas.openxmlformats.org/officeDocument/2006/relationships/calcChain" Target="calcChain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haredStrings" Target="sharedStrings.xml" />
  <Relationship Id="rId5" Type="http://schemas.openxmlformats.org/officeDocument/2006/relationships/styles" Target="styles.xml" />
  <Relationship Id="rId4" Type="http://schemas.openxmlformats.org/officeDocument/2006/relationships/theme" Target="theme/theme1.xml" />
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9940</xdr:colOff>
      <xdr:row>477</xdr:row>
      <xdr:rowOff>132522</xdr:rowOff>
    </xdr:from>
    <xdr:ext cx="847725" cy="285750"/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849F351E-4A55-4889-B239-F95E2B2D8435}"/>
            </a:ext>
          </a:extLst>
        </xdr:cNvPr>
        <xdr:cNvSpPr/>
      </xdr:nvSpPr>
      <xdr:spPr>
        <a:xfrm>
          <a:off x="3892965" y="116804247"/>
          <a:ext cx="847725" cy="285750"/>
        </a:xfrm>
        <a:custGeom>
          <a:avLst/>
          <a:gdLst>
            <a:gd name="connsiteX0" fmla="*/ 0 w 2019300"/>
            <a:gd name="connsiteY0" fmla="*/ 0 h 857250"/>
            <a:gd name="connsiteX1" fmla="*/ 1177925 w 2019300"/>
            <a:gd name="connsiteY1" fmla="*/ 0 h 857250"/>
            <a:gd name="connsiteX2" fmla="*/ 1177925 w 2019300"/>
            <a:gd name="connsiteY2" fmla="*/ 0 h 857250"/>
            <a:gd name="connsiteX3" fmla="*/ 1682750 w 2019300"/>
            <a:gd name="connsiteY3" fmla="*/ 0 h 857250"/>
            <a:gd name="connsiteX4" fmla="*/ 2019300 w 2019300"/>
            <a:gd name="connsiteY4" fmla="*/ 0 h 857250"/>
            <a:gd name="connsiteX5" fmla="*/ 2019300 w 2019300"/>
            <a:gd name="connsiteY5" fmla="*/ 500063 h 857250"/>
            <a:gd name="connsiteX6" fmla="*/ 2019300 w 2019300"/>
            <a:gd name="connsiteY6" fmla="*/ 500063 h 857250"/>
            <a:gd name="connsiteX7" fmla="*/ 2019300 w 2019300"/>
            <a:gd name="connsiteY7" fmla="*/ 714375 h 857250"/>
            <a:gd name="connsiteX8" fmla="*/ 2019300 w 2019300"/>
            <a:gd name="connsiteY8" fmla="*/ 857250 h 857250"/>
            <a:gd name="connsiteX9" fmla="*/ 1682750 w 2019300"/>
            <a:gd name="connsiteY9" fmla="*/ 857250 h 857250"/>
            <a:gd name="connsiteX10" fmla="*/ 1727491 w 2019300"/>
            <a:gd name="connsiteY10" fmla="*/ 1018516 h 857250"/>
            <a:gd name="connsiteX11" fmla="*/ 1177925 w 2019300"/>
            <a:gd name="connsiteY11" fmla="*/ 857250 h 857250"/>
            <a:gd name="connsiteX12" fmla="*/ 0 w 2019300"/>
            <a:gd name="connsiteY12" fmla="*/ 857250 h 857250"/>
            <a:gd name="connsiteX13" fmla="*/ 0 w 2019300"/>
            <a:gd name="connsiteY13" fmla="*/ 714375 h 857250"/>
            <a:gd name="connsiteX14" fmla="*/ 0 w 2019300"/>
            <a:gd name="connsiteY14" fmla="*/ 500063 h 857250"/>
            <a:gd name="connsiteX15" fmla="*/ 0 w 2019300"/>
            <a:gd name="connsiteY15" fmla="*/ 500063 h 857250"/>
            <a:gd name="connsiteX16" fmla="*/ 0 w 2019300"/>
            <a:gd name="connsiteY16" fmla="*/ 0 h 857250"/>
            <a:gd name="connsiteX0" fmla="*/ 0 w 2019300"/>
            <a:gd name="connsiteY0" fmla="*/ 0 h 857250"/>
            <a:gd name="connsiteX1" fmla="*/ 1177925 w 2019300"/>
            <a:gd name="connsiteY1" fmla="*/ 0 h 857250"/>
            <a:gd name="connsiteX2" fmla="*/ 1177925 w 2019300"/>
            <a:gd name="connsiteY2" fmla="*/ 0 h 857250"/>
            <a:gd name="connsiteX3" fmla="*/ 1682750 w 2019300"/>
            <a:gd name="connsiteY3" fmla="*/ 0 h 857250"/>
            <a:gd name="connsiteX4" fmla="*/ 2019300 w 2019300"/>
            <a:gd name="connsiteY4" fmla="*/ 0 h 857250"/>
            <a:gd name="connsiteX5" fmla="*/ 2019300 w 2019300"/>
            <a:gd name="connsiteY5" fmla="*/ 500063 h 857250"/>
            <a:gd name="connsiteX6" fmla="*/ 2019300 w 2019300"/>
            <a:gd name="connsiteY6" fmla="*/ 500063 h 857250"/>
            <a:gd name="connsiteX7" fmla="*/ 2019300 w 2019300"/>
            <a:gd name="connsiteY7" fmla="*/ 714375 h 857250"/>
            <a:gd name="connsiteX8" fmla="*/ 2019300 w 2019300"/>
            <a:gd name="connsiteY8" fmla="*/ 857250 h 857250"/>
            <a:gd name="connsiteX9" fmla="*/ 1682750 w 2019300"/>
            <a:gd name="connsiteY9" fmla="*/ 857250 h 857250"/>
            <a:gd name="connsiteX10" fmla="*/ 1177925 w 2019300"/>
            <a:gd name="connsiteY10" fmla="*/ 857250 h 857250"/>
            <a:gd name="connsiteX11" fmla="*/ 0 w 2019300"/>
            <a:gd name="connsiteY11" fmla="*/ 857250 h 857250"/>
            <a:gd name="connsiteX12" fmla="*/ 0 w 2019300"/>
            <a:gd name="connsiteY12" fmla="*/ 714375 h 857250"/>
            <a:gd name="connsiteX13" fmla="*/ 0 w 2019300"/>
            <a:gd name="connsiteY13" fmla="*/ 500063 h 857250"/>
            <a:gd name="connsiteX14" fmla="*/ 0 w 2019300"/>
            <a:gd name="connsiteY14" fmla="*/ 500063 h 857250"/>
            <a:gd name="connsiteX15" fmla="*/ 0 w 2019300"/>
            <a:gd name="connsiteY15" fmla="*/ 0 h 8572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</a:cxnLst>
          <a:rect l="l" t="t" r="r" b="b"/>
          <a:pathLst>
            <a:path w="2019300" h="857250">
              <a:moveTo>
                <a:pt x="0" y="0"/>
              </a:moveTo>
              <a:lnTo>
                <a:pt x="1177925" y="0"/>
              </a:lnTo>
              <a:lnTo>
                <a:pt x="1177925" y="0"/>
              </a:lnTo>
              <a:lnTo>
                <a:pt x="1682750" y="0"/>
              </a:lnTo>
              <a:lnTo>
                <a:pt x="2019300" y="0"/>
              </a:lnTo>
              <a:lnTo>
                <a:pt x="2019300" y="500063"/>
              </a:lnTo>
              <a:lnTo>
                <a:pt x="2019300" y="500063"/>
              </a:lnTo>
              <a:lnTo>
                <a:pt x="2019300" y="714375"/>
              </a:lnTo>
              <a:lnTo>
                <a:pt x="2019300" y="857250"/>
              </a:lnTo>
              <a:lnTo>
                <a:pt x="1682750" y="857250"/>
              </a:lnTo>
              <a:lnTo>
                <a:pt x="1177925" y="857250"/>
              </a:lnTo>
              <a:lnTo>
                <a:pt x="0" y="857250"/>
              </a:lnTo>
              <a:lnTo>
                <a:pt x="0" y="714375"/>
              </a:lnTo>
              <a:lnTo>
                <a:pt x="0" y="500063"/>
              </a:lnTo>
              <a:lnTo>
                <a:pt x="0" y="500063"/>
              </a:lnTo>
              <a:lnTo>
                <a:pt x="0" y="0"/>
              </a:lnTo>
              <a:close/>
            </a:path>
          </a:pathLst>
        </a:cu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対象期間外</a:t>
          </a:r>
          <a:endParaRPr kumimoji="1" lang="ja-JP" altLang="en-US" sz="9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oneCellAnchor>
    <xdr:from>
      <xdr:col>34</xdr:col>
      <xdr:colOff>8101</xdr:colOff>
      <xdr:row>0</xdr:row>
      <xdr:rowOff>137554</xdr:rowOff>
    </xdr:from>
    <xdr:ext cx="1493488" cy="742511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3D7417CD-6263-44AE-AEEF-431654278C11}"/>
            </a:ext>
          </a:extLst>
        </xdr:cNvPr>
        <xdr:cNvSpPr/>
      </xdr:nvSpPr>
      <xdr:spPr>
        <a:xfrm>
          <a:off x="9755351" y="140729"/>
          <a:ext cx="1493488" cy="742511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凡例</a:t>
          </a:r>
          <a:endParaRPr kumimoji="1" lang="en-US" altLang="ja-JP" sz="1300" baseline="0">
            <a:solidFill>
              <a:schemeClr val="tx1"/>
            </a:solidFill>
          </a:endParaRPr>
        </a:p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　○：休日</a:t>
          </a:r>
          <a:endParaRPr kumimoji="1" lang="en-US" altLang="ja-JP" sz="1300" baseline="0">
            <a:solidFill>
              <a:schemeClr val="tx1"/>
            </a:solidFill>
          </a:endParaRPr>
        </a:p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　外：対象期間外</a:t>
          </a:r>
        </a:p>
      </xdr:txBody>
    </xdr:sp>
    <xdr:clientData/>
  </xdr:oneCellAnchor>
  <xdr:twoCellAnchor>
    <xdr:from>
      <xdr:col>23</xdr:col>
      <xdr:colOff>221559</xdr:colOff>
      <xdr:row>477</xdr:row>
      <xdr:rowOff>152400</xdr:rowOff>
    </xdr:from>
    <xdr:to>
      <xdr:col>26</xdr:col>
      <xdr:colOff>97734</xdr:colOff>
      <xdr:row>479</xdr:row>
      <xdr:rowOff>95250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FF9EEB37-D36E-4519-AA0D-41AEE6968235}"/>
            </a:ext>
          </a:extLst>
        </xdr:cNvPr>
        <xdr:cNvSpPr/>
      </xdr:nvSpPr>
      <xdr:spPr>
        <a:xfrm>
          <a:off x="6676334" y="116824125"/>
          <a:ext cx="736600" cy="27622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対象期間外</a:t>
          </a:r>
        </a:p>
      </xdr:txBody>
    </xdr:sp>
    <xdr:clientData/>
  </xdr:twoCellAnchor>
  <xdr:twoCellAnchor>
    <xdr:from>
      <xdr:col>17</xdr:col>
      <xdr:colOff>92326</xdr:colOff>
      <xdr:row>477</xdr:row>
      <xdr:rowOff>142875</xdr:rowOff>
    </xdr:from>
    <xdr:to>
      <xdr:col>19</xdr:col>
      <xdr:colOff>282826</xdr:colOff>
      <xdr:row>479</xdr:row>
      <xdr:rowOff>95250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38955ECA-9F10-461B-AD1A-A073704BBB49}"/>
            </a:ext>
          </a:extLst>
        </xdr:cNvPr>
        <xdr:cNvSpPr/>
      </xdr:nvSpPr>
      <xdr:spPr>
        <a:xfrm>
          <a:off x="4835776" y="116811425"/>
          <a:ext cx="762000" cy="28892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対象期間外</a:t>
          </a:r>
        </a:p>
      </xdr:txBody>
    </xdr:sp>
    <xdr:clientData/>
  </xdr:twoCellAnchor>
  <xdr:twoCellAnchor>
    <xdr:from>
      <xdr:col>28</xdr:col>
      <xdr:colOff>152398</xdr:colOff>
      <xdr:row>481</xdr:row>
      <xdr:rowOff>73025</xdr:rowOff>
    </xdr:from>
    <xdr:to>
      <xdr:col>46</xdr:col>
      <xdr:colOff>387586</xdr:colOff>
      <xdr:row>488</xdr:row>
      <xdr:rowOff>81643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93F8EA2B-42F5-44BD-A097-F9E350749C0B}"/>
            </a:ext>
          </a:extLst>
        </xdr:cNvPr>
        <xdr:cNvSpPr/>
      </xdr:nvSpPr>
      <xdr:spPr>
        <a:xfrm>
          <a:off x="8039098" y="117401975"/>
          <a:ext cx="7401163" cy="1154793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対象期間外（工期末の２０日前）</a:t>
          </a:r>
        </a:p>
      </xdr:txBody>
    </xdr:sp>
    <xdr:clientData/>
  </xdr:twoCellAnchor>
  <xdr:twoCellAnchor>
    <xdr:from>
      <xdr:col>30</xdr:col>
      <xdr:colOff>55469</xdr:colOff>
      <xdr:row>363</xdr:row>
      <xdr:rowOff>19050</xdr:rowOff>
    </xdr:from>
    <xdr:to>
      <xdr:col>32</xdr:col>
      <xdr:colOff>245969</xdr:colOff>
      <xdr:row>363</xdr:row>
      <xdr:rowOff>304800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18413930-D7F0-4EFD-90CA-59308743A442}"/>
            </a:ext>
          </a:extLst>
        </xdr:cNvPr>
        <xdr:cNvSpPr/>
      </xdr:nvSpPr>
      <xdr:spPr>
        <a:xfrm>
          <a:off x="8513669" y="89039700"/>
          <a:ext cx="762000" cy="23812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対象期間外</a:t>
          </a:r>
        </a:p>
      </xdr:txBody>
    </xdr:sp>
    <xdr:clientData/>
  </xdr:twoCellAnchor>
  <xdr:oneCellAnchor>
    <xdr:from>
      <xdr:col>26</xdr:col>
      <xdr:colOff>258053</xdr:colOff>
      <xdr:row>10</xdr:row>
      <xdr:rowOff>115266</xdr:rowOff>
    </xdr:from>
    <xdr:ext cx="334707" cy="669414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55ECCC2-2700-4853-9C71-3DEE6669D8C0}"/>
            </a:ext>
          </a:extLst>
        </xdr:cNvPr>
        <xdr:cNvSpPr txBox="1"/>
      </xdr:nvSpPr>
      <xdr:spPr>
        <a:xfrm>
          <a:off x="7570078" y="2048841"/>
          <a:ext cx="334707" cy="6694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none" rtlCol="0" anchor="t">
          <a:spAutoFit/>
        </a:bodyPr>
        <a:lstStyle/>
        <a:p>
          <a:r>
            <a:rPr kumimoji="1" lang="ja-JP" altLang="en-US" sz="900"/>
            <a:t>工事着手日</a:t>
          </a:r>
        </a:p>
      </xdr:txBody>
    </xdr:sp>
    <xdr:clientData fLocksWithSheet="0"/>
  </xdr:oneCellAnchor>
  <xdr:oneCellAnchor>
    <xdr:from>
      <xdr:col>28</xdr:col>
      <xdr:colOff>188353</xdr:colOff>
      <xdr:row>122</xdr:row>
      <xdr:rowOff>12007</xdr:rowOff>
    </xdr:from>
    <xdr:ext cx="484748" cy="686493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A396E448-942F-4BAC-8D6D-B09C21BF9C99}"/>
            </a:ext>
          </a:extLst>
        </xdr:cNvPr>
        <xdr:cNvSpPr txBox="1"/>
      </xdr:nvSpPr>
      <xdr:spPr>
        <a:xfrm>
          <a:off x="8075053" y="30126882"/>
          <a:ext cx="484748" cy="6864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t">
          <a:spAutoFit/>
        </a:bodyPr>
        <a:lstStyle/>
        <a:p>
          <a:r>
            <a:rPr kumimoji="1" lang="ja-JP" altLang="en-US" sz="900"/>
            <a:t>完成通知書提出日</a:t>
          </a:r>
        </a:p>
      </xdr:txBody>
    </xdr:sp>
    <xdr:clientData fLocksWithSheet="0"/>
  </xdr:oneCellAnchor>
  <xdr:twoCellAnchor>
    <xdr:from>
      <xdr:col>20</xdr:col>
      <xdr:colOff>178051</xdr:colOff>
      <xdr:row>477</xdr:row>
      <xdr:rowOff>152400</xdr:rowOff>
    </xdr:from>
    <xdr:to>
      <xdr:col>23</xdr:col>
      <xdr:colOff>54226</xdr:colOff>
      <xdr:row>479</xdr:row>
      <xdr:rowOff>104775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948D5924-1A41-4BC5-8EB0-E4E0A266119A}"/>
            </a:ext>
          </a:extLst>
        </xdr:cNvPr>
        <xdr:cNvSpPr/>
      </xdr:nvSpPr>
      <xdr:spPr>
        <a:xfrm>
          <a:off x="5781926" y="116824125"/>
          <a:ext cx="730250" cy="28257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対象期間外</a:t>
          </a:r>
        </a:p>
      </xdr:txBody>
    </xdr:sp>
    <xdr:clientData/>
  </xdr:twoCellAnchor>
  <xdr:twoCellAnchor>
    <xdr:from>
      <xdr:col>2</xdr:col>
      <xdr:colOff>97517</xdr:colOff>
      <xdr:row>481</xdr:row>
      <xdr:rowOff>66221</xdr:rowOff>
    </xdr:from>
    <xdr:to>
      <xdr:col>27</xdr:col>
      <xdr:colOff>29028</xdr:colOff>
      <xdr:row>489</xdr:row>
      <xdr:rowOff>85271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8ADCE198-14A9-483D-9255-A3D8F3A7E779}"/>
            </a:ext>
          </a:extLst>
        </xdr:cNvPr>
        <xdr:cNvSpPr/>
      </xdr:nvSpPr>
      <xdr:spPr>
        <a:xfrm>
          <a:off x="554717" y="117398346"/>
          <a:ext cx="7072086" cy="132397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対象期間外</a:t>
          </a:r>
        </a:p>
      </xdr:txBody>
    </xdr:sp>
    <xdr:clientData/>
  </xdr:twoCellAnchor>
  <xdr:twoCellAnchor>
    <xdr:from>
      <xdr:col>5</xdr:col>
      <xdr:colOff>131536</xdr:colOff>
      <xdr:row>478</xdr:row>
      <xdr:rowOff>98879</xdr:rowOff>
    </xdr:from>
    <xdr:to>
      <xdr:col>8</xdr:col>
      <xdr:colOff>137886</xdr:colOff>
      <xdr:row>479</xdr:row>
      <xdr:rowOff>168729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D8E9F027-E0B9-4E81-B677-09E5EFB42234}"/>
            </a:ext>
          </a:extLst>
        </xdr:cNvPr>
        <xdr:cNvSpPr/>
      </xdr:nvSpPr>
      <xdr:spPr>
        <a:xfrm>
          <a:off x="1445986" y="116935704"/>
          <a:ext cx="866775" cy="22860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700">
              <a:solidFill>
                <a:sysClr val="windowText" lastClr="000000"/>
              </a:solidFill>
            </a:rPr>
            <a:t>年末年始</a:t>
          </a:r>
        </a:p>
      </xdr:txBody>
    </xdr:sp>
    <xdr:clientData/>
  </xdr:twoCellAnchor>
  <xdr:twoCellAnchor>
    <xdr:from>
      <xdr:col>10</xdr:col>
      <xdr:colOff>29937</xdr:colOff>
      <xdr:row>478</xdr:row>
      <xdr:rowOff>113393</xdr:rowOff>
    </xdr:from>
    <xdr:to>
      <xdr:col>13</xdr:col>
      <xdr:colOff>36288</xdr:colOff>
      <xdr:row>479</xdr:row>
      <xdr:rowOff>146050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9FA6919A-69AA-4E5B-A543-F85B35ADCBDD}"/>
            </a:ext>
          </a:extLst>
        </xdr:cNvPr>
        <xdr:cNvSpPr/>
      </xdr:nvSpPr>
      <xdr:spPr>
        <a:xfrm>
          <a:off x="2769962" y="116947043"/>
          <a:ext cx="866776" cy="200932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700">
              <a:solidFill>
                <a:sysClr val="windowText" lastClr="000000"/>
              </a:solidFill>
            </a:rPr>
            <a:t>年末年始</a:t>
          </a:r>
        </a:p>
      </xdr:txBody>
    </xdr:sp>
    <xdr:clientData/>
  </xdr:twoCellAnchor>
  <xdr:twoCellAnchor>
    <xdr:from>
      <xdr:col>26</xdr:col>
      <xdr:colOff>95250</xdr:colOff>
      <xdr:row>2</xdr:row>
      <xdr:rowOff>165100</xdr:rowOff>
    </xdr:from>
    <xdr:to>
      <xdr:col>32</xdr:col>
      <xdr:colOff>19050</xdr:colOff>
      <xdr:row>4</xdr:row>
      <xdr:rowOff>177800</xdr:rowOff>
    </xdr:to>
    <xdr:sp macro="" textlink="">
      <xdr:nvSpPr>
        <xdr:cNvPr id="14" name="角丸四角形吹き出し 13">
          <a:extLst>
            <a:ext uri="{FF2B5EF4-FFF2-40B4-BE49-F238E27FC236}">
              <a16:creationId xmlns:a16="http://schemas.microsoft.com/office/drawing/2014/main" id="{D5F453C2-5AB6-453E-89B7-F00498E94406}"/>
            </a:ext>
          </a:extLst>
        </xdr:cNvPr>
        <xdr:cNvSpPr/>
      </xdr:nvSpPr>
      <xdr:spPr>
        <a:xfrm>
          <a:off x="7410450" y="485775"/>
          <a:ext cx="1638300" cy="514350"/>
        </a:xfrm>
        <a:prstGeom prst="wedgeRoundRectCallout">
          <a:avLst>
            <a:gd name="adj1" fmla="val -102573"/>
            <a:gd name="adj2" fmla="val 64711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該当者がいないセルは空白として下さい。</a:t>
          </a:r>
        </a:p>
      </xdr:txBody>
    </xdr:sp>
    <xdr:clientData/>
  </xdr:twoCellAnchor>
  <xdr:twoCellAnchor>
    <xdr:from>
      <xdr:col>30</xdr:col>
      <xdr:colOff>55469</xdr:colOff>
      <xdr:row>377</xdr:row>
      <xdr:rowOff>19050</xdr:rowOff>
    </xdr:from>
    <xdr:to>
      <xdr:col>32</xdr:col>
      <xdr:colOff>245969</xdr:colOff>
      <xdr:row>377</xdr:row>
      <xdr:rowOff>304800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CA27611A-6E87-4C6E-80DD-2EDBDBDB3BBB}"/>
            </a:ext>
          </a:extLst>
        </xdr:cNvPr>
        <xdr:cNvSpPr/>
      </xdr:nvSpPr>
      <xdr:spPr>
        <a:xfrm>
          <a:off x="8513669" y="92497275"/>
          <a:ext cx="762000" cy="23812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対象期間外</a:t>
          </a:r>
        </a:p>
      </xdr:txBody>
    </xdr:sp>
    <xdr:clientData/>
  </xdr:twoCellAnchor>
  <xdr:twoCellAnchor>
    <xdr:from>
      <xdr:col>30</xdr:col>
      <xdr:colOff>55469</xdr:colOff>
      <xdr:row>391</xdr:row>
      <xdr:rowOff>19050</xdr:rowOff>
    </xdr:from>
    <xdr:to>
      <xdr:col>32</xdr:col>
      <xdr:colOff>245969</xdr:colOff>
      <xdr:row>391</xdr:row>
      <xdr:rowOff>304800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E4B17790-4F9E-4EB6-B1C1-081BCDC9CE6F}"/>
            </a:ext>
          </a:extLst>
        </xdr:cNvPr>
        <xdr:cNvSpPr/>
      </xdr:nvSpPr>
      <xdr:spPr>
        <a:xfrm>
          <a:off x="8513669" y="96059625"/>
          <a:ext cx="762000" cy="23812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対象期間外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9940</xdr:colOff>
      <xdr:row>477</xdr:row>
      <xdr:rowOff>132522</xdr:rowOff>
    </xdr:from>
    <xdr:ext cx="847725" cy="285750"/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896140" y="31857122"/>
          <a:ext cx="847725" cy="285750"/>
        </a:xfrm>
        <a:custGeom>
          <a:avLst/>
          <a:gdLst>
            <a:gd name="connsiteX0" fmla="*/ 0 w 2019300"/>
            <a:gd name="connsiteY0" fmla="*/ 0 h 857250"/>
            <a:gd name="connsiteX1" fmla="*/ 1177925 w 2019300"/>
            <a:gd name="connsiteY1" fmla="*/ 0 h 857250"/>
            <a:gd name="connsiteX2" fmla="*/ 1177925 w 2019300"/>
            <a:gd name="connsiteY2" fmla="*/ 0 h 857250"/>
            <a:gd name="connsiteX3" fmla="*/ 1682750 w 2019300"/>
            <a:gd name="connsiteY3" fmla="*/ 0 h 857250"/>
            <a:gd name="connsiteX4" fmla="*/ 2019300 w 2019300"/>
            <a:gd name="connsiteY4" fmla="*/ 0 h 857250"/>
            <a:gd name="connsiteX5" fmla="*/ 2019300 w 2019300"/>
            <a:gd name="connsiteY5" fmla="*/ 500063 h 857250"/>
            <a:gd name="connsiteX6" fmla="*/ 2019300 w 2019300"/>
            <a:gd name="connsiteY6" fmla="*/ 500063 h 857250"/>
            <a:gd name="connsiteX7" fmla="*/ 2019300 w 2019300"/>
            <a:gd name="connsiteY7" fmla="*/ 714375 h 857250"/>
            <a:gd name="connsiteX8" fmla="*/ 2019300 w 2019300"/>
            <a:gd name="connsiteY8" fmla="*/ 857250 h 857250"/>
            <a:gd name="connsiteX9" fmla="*/ 1682750 w 2019300"/>
            <a:gd name="connsiteY9" fmla="*/ 857250 h 857250"/>
            <a:gd name="connsiteX10" fmla="*/ 1727491 w 2019300"/>
            <a:gd name="connsiteY10" fmla="*/ 1018516 h 857250"/>
            <a:gd name="connsiteX11" fmla="*/ 1177925 w 2019300"/>
            <a:gd name="connsiteY11" fmla="*/ 857250 h 857250"/>
            <a:gd name="connsiteX12" fmla="*/ 0 w 2019300"/>
            <a:gd name="connsiteY12" fmla="*/ 857250 h 857250"/>
            <a:gd name="connsiteX13" fmla="*/ 0 w 2019300"/>
            <a:gd name="connsiteY13" fmla="*/ 714375 h 857250"/>
            <a:gd name="connsiteX14" fmla="*/ 0 w 2019300"/>
            <a:gd name="connsiteY14" fmla="*/ 500063 h 857250"/>
            <a:gd name="connsiteX15" fmla="*/ 0 w 2019300"/>
            <a:gd name="connsiteY15" fmla="*/ 500063 h 857250"/>
            <a:gd name="connsiteX16" fmla="*/ 0 w 2019300"/>
            <a:gd name="connsiteY16" fmla="*/ 0 h 857250"/>
            <a:gd name="connsiteX0" fmla="*/ 0 w 2019300"/>
            <a:gd name="connsiteY0" fmla="*/ 0 h 857250"/>
            <a:gd name="connsiteX1" fmla="*/ 1177925 w 2019300"/>
            <a:gd name="connsiteY1" fmla="*/ 0 h 857250"/>
            <a:gd name="connsiteX2" fmla="*/ 1177925 w 2019300"/>
            <a:gd name="connsiteY2" fmla="*/ 0 h 857250"/>
            <a:gd name="connsiteX3" fmla="*/ 1682750 w 2019300"/>
            <a:gd name="connsiteY3" fmla="*/ 0 h 857250"/>
            <a:gd name="connsiteX4" fmla="*/ 2019300 w 2019300"/>
            <a:gd name="connsiteY4" fmla="*/ 0 h 857250"/>
            <a:gd name="connsiteX5" fmla="*/ 2019300 w 2019300"/>
            <a:gd name="connsiteY5" fmla="*/ 500063 h 857250"/>
            <a:gd name="connsiteX6" fmla="*/ 2019300 w 2019300"/>
            <a:gd name="connsiteY6" fmla="*/ 500063 h 857250"/>
            <a:gd name="connsiteX7" fmla="*/ 2019300 w 2019300"/>
            <a:gd name="connsiteY7" fmla="*/ 714375 h 857250"/>
            <a:gd name="connsiteX8" fmla="*/ 2019300 w 2019300"/>
            <a:gd name="connsiteY8" fmla="*/ 857250 h 857250"/>
            <a:gd name="connsiteX9" fmla="*/ 1682750 w 2019300"/>
            <a:gd name="connsiteY9" fmla="*/ 857250 h 857250"/>
            <a:gd name="connsiteX10" fmla="*/ 1177925 w 2019300"/>
            <a:gd name="connsiteY10" fmla="*/ 857250 h 857250"/>
            <a:gd name="connsiteX11" fmla="*/ 0 w 2019300"/>
            <a:gd name="connsiteY11" fmla="*/ 857250 h 857250"/>
            <a:gd name="connsiteX12" fmla="*/ 0 w 2019300"/>
            <a:gd name="connsiteY12" fmla="*/ 714375 h 857250"/>
            <a:gd name="connsiteX13" fmla="*/ 0 w 2019300"/>
            <a:gd name="connsiteY13" fmla="*/ 500063 h 857250"/>
            <a:gd name="connsiteX14" fmla="*/ 0 w 2019300"/>
            <a:gd name="connsiteY14" fmla="*/ 500063 h 857250"/>
            <a:gd name="connsiteX15" fmla="*/ 0 w 2019300"/>
            <a:gd name="connsiteY15" fmla="*/ 0 h 8572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</a:cxnLst>
          <a:rect l="l" t="t" r="r" b="b"/>
          <a:pathLst>
            <a:path w="2019300" h="857250">
              <a:moveTo>
                <a:pt x="0" y="0"/>
              </a:moveTo>
              <a:lnTo>
                <a:pt x="1177925" y="0"/>
              </a:lnTo>
              <a:lnTo>
                <a:pt x="1177925" y="0"/>
              </a:lnTo>
              <a:lnTo>
                <a:pt x="1682750" y="0"/>
              </a:lnTo>
              <a:lnTo>
                <a:pt x="2019300" y="0"/>
              </a:lnTo>
              <a:lnTo>
                <a:pt x="2019300" y="500063"/>
              </a:lnTo>
              <a:lnTo>
                <a:pt x="2019300" y="500063"/>
              </a:lnTo>
              <a:lnTo>
                <a:pt x="2019300" y="714375"/>
              </a:lnTo>
              <a:lnTo>
                <a:pt x="2019300" y="857250"/>
              </a:lnTo>
              <a:lnTo>
                <a:pt x="1682750" y="857250"/>
              </a:lnTo>
              <a:lnTo>
                <a:pt x="1177925" y="857250"/>
              </a:lnTo>
              <a:lnTo>
                <a:pt x="0" y="857250"/>
              </a:lnTo>
              <a:lnTo>
                <a:pt x="0" y="714375"/>
              </a:lnTo>
              <a:lnTo>
                <a:pt x="0" y="500063"/>
              </a:lnTo>
              <a:lnTo>
                <a:pt x="0" y="500063"/>
              </a:lnTo>
              <a:lnTo>
                <a:pt x="0" y="0"/>
              </a:lnTo>
              <a:close/>
            </a:path>
          </a:pathLst>
        </a:cu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対象期間外</a:t>
          </a:r>
          <a:endParaRPr kumimoji="1" lang="ja-JP" altLang="en-US" sz="9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oneCellAnchor>
    <xdr:from>
      <xdr:col>32</xdr:col>
      <xdr:colOff>88783</xdr:colOff>
      <xdr:row>0</xdr:row>
      <xdr:rowOff>19237</xdr:rowOff>
    </xdr:from>
    <xdr:ext cx="2270428" cy="1476045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277607" y="19237"/>
          <a:ext cx="2270428" cy="1476045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凡例</a:t>
          </a:r>
          <a:endParaRPr kumimoji="1" lang="en-US" altLang="ja-JP" sz="1300" baseline="0">
            <a:solidFill>
              <a:schemeClr val="tx1"/>
            </a:solidFill>
          </a:endParaRPr>
        </a:p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　○：休日</a:t>
          </a:r>
          <a:endParaRPr kumimoji="1" lang="en-US" altLang="ja-JP" sz="1300" baseline="0">
            <a:solidFill>
              <a:schemeClr val="tx1"/>
            </a:solidFill>
          </a:endParaRPr>
        </a:p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　外：対象期間外</a:t>
          </a:r>
          <a:endParaRPr kumimoji="1" lang="en-US" altLang="ja-JP" sz="1300" baseline="0">
            <a:solidFill>
              <a:schemeClr val="tx1"/>
            </a:solidFill>
          </a:endParaRPr>
        </a:p>
        <a:p>
          <a:r>
            <a:rPr kumimoji="1" lang="ja-JP" altLang="ja-JP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　　 </a:t>
          </a:r>
          <a:r>
            <a:rPr kumimoji="1" lang="en-US" altLang="ja-JP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対象期間外となるすべての</a:t>
          </a:r>
          <a:r>
            <a:rPr kumimoji="1" lang="ja-JP" altLang="en-US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　　　</a:t>
          </a:r>
          <a:endParaRPr kumimoji="1" lang="en-US" altLang="ja-JP" sz="1100" b="1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　　　　</a:t>
          </a:r>
          <a:r>
            <a:rPr kumimoji="1" lang="ja-JP" altLang="ja-JP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日に「外」をいれること</a:t>
          </a:r>
          <a:endParaRPr lang="ja-JP" altLang="ja-JP" sz="1400">
            <a:solidFill>
              <a:srgbClr val="FF0000"/>
            </a:solidFill>
            <a:effectLst/>
          </a:endParaRPr>
        </a:p>
        <a:p>
          <a:r>
            <a:rPr kumimoji="1" lang="ja-JP" altLang="ja-JP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（工期外の月は入力不要。工期末の月は工期以降も「外」を入力）　</a:t>
          </a:r>
          <a:endParaRPr kumimoji="1" lang="ja-JP" altLang="en-US" sz="1300" baseline="0">
            <a:solidFill>
              <a:schemeClr val="tx1"/>
            </a:solidFill>
          </a:endParaRPr>
        </a:p>
      </xdr:txBody>
    </xdr:sp>
    <xdr:clientData/>
  </xdr:oneCellAnchor>
  <xdr:twoCellAnchor>
    <xdr:from>
      <xdr:col>23</xdr:col>
      <xdr:colOff>221559</xdr:colOff>
      <xdr:row>477</xdr:row>
      <xdr:rowOff>152400</xdr:rowOff>
    </xdr:from>
    <xdr:to>
      <xdr:col>26</xdr:col>
      <xdr:colOff>97734</xdr:colOff>
      <xdr:row>479</xdr:row>
      <xdr:rowOff>95250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679509" y="31877000"/>
          <a:ext cx="733425" cy="27940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対象期間外</a:t>
          </a:r>
        </a:p>
      </xdr:txBody>
    </xdr:sp>
    <xdr:clientData/>
  </xdr:twoCellAnchor>
  <xdr:twoCellAnchor>
    <xdr:from>
      <xdr:col>17</xdr:col>
      <xdr:colOff>92326</xdr:colOff>
      <xdr:row>477</xdr:row>
      <xdr:rowOff>142875</xdr:rowOff>
    </xdr:from>
    <xdr:to>
      <xdr:col>19</xdr:col>
      <xdr:colOff>282826</xdr:colOff>
      <xdr:row>479</xdr:row>
      <xdr:rowOff>95250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835776" y="31867475"/>
          <a:ext cx="762000" cy="28892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対象期間外</a:t>
          </a:r>
        </a:p>
      </xdr:txBody>
    </xdr:sp>
    <xdr:clientData/>
  </xdr:twoCellAnchor>
  <xdr:twoCellAnchor>
    <xdr:from>
      <xdr:col>28</xdr:col>
      <xdr:colOff>152398</xdr:colOff>
      <xdr:row>481</xdr:row>
      <xdr:rowOff>73025</xdr:rowOff>
    </xdr:from>
    <xdr:to>
      <xdr:col>46</xdr:col>
      <xdr:colOff>387586</xdr:colOff>
      <xdr:row>488</xdr:row>
      <xdr:rowOff>81643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792934" y="32335561"/>
          <a:ext cx="6195116" cy="1246868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対象期間外（工期末の２０日前）</a:t>
          </a:r>
        </a:p>
      </xdr:txBody>
    </xdr:sp>
    <xdr:clientData/>
  </xdr:twoCellAnchor>
  <xdr:twoCellAnchor>
    <xdr:from>
      <xdr:col>30</xdr:col>
      <xdr:colOff>55469</xdr:colOff>
      <xdr:row>363</xdr:row>
      <xdr:rowOff>19050</xdr:rowOff>
    </xdr:from>
    <xdr:to>
      <xdr:col>32</xdr:col>
      <xdr:colOff>245969</xdr:colOff>
      <xdr:row>363</xdr:row>
      <xdr:rowOff>304800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8513669" y="30441900"/>
          <a:ext cx="762000" cy="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対象期間外</a:t>
          </a:r>
        </a:p>
      </xdr:txBody>
    </xdr:sp>
    <xdr:clientData/>
  </xdr:twoCellAnchor>
  <xdr:oneCellAnchor>
    <xdr:from>
      <xdr:col>26</xdr:col>
      <xdr:colOff>258053</xdr:colOff>
      <xdr:row>10</xdr:row>
      <xdr:rowOff>115266</xdr:rowOff>
    </xdr:from>
    <xdr:ext cx="334707" cy="669414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7573253" y="2058366"/>
          <a:ext cx="334707" cy="6694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none" rtlCol="0" anchor="t">
          <a:spAutoFit/>
        </a:bodyPr>
        <a:lstStyle/>
        <a:p>
          <a:r>
            <a:rPr kumimoji="1" lang="ja-JP" altLang="en-US" sz="900"/>
            <a:t>工事着手日</a:t>
          </a:r>
        </a:p>
      </xdr:txBody>
    </xdr:sp>
    <xdr:clientData fLocksWithSheet="0"/>
  </xdr:oneCellAnchor>
  <xdr:oneCellAnchor>
    <xdr:from>
      <xdr:col>28</xdr:col>
      <xdr:colOff>188353</xdr:colOff>
      <xdr:row>122</xdr:row>
      <xdr:rowOff>12007</xdr:rowOff>
    </xdr:from>
    <xdr:ext cx="484748" cy="686493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8075053" y="27729757"/>
          <a:ext cx="484748" cy="6864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t">
          <a:spAutoFit/>
        </a:bodyPr>
        <a:lstStyle/>
        <a:p>
          <a:r>
            <a:rPr kumimoji="1" lang="ja-JP" altLang="en-US" sz="900"/>
            <a:t>完成通知書提出日</a:t>
          </a:r>
        </a:p>
      </xdr:txBody>
    </xdr:sp>
    <xdr:clientData fLocksWithSheet="0"/>
  </xdr:oneCellAnchor>
  <xdr:twoCellAnchor>
    <xdr:from>
      <xdr:col>20</xdr:col>
      <xdr:colOff>178051</xdr:colOff>
      <xdr:row>477</xdr:row>
      <xdr:rowOff>152400</xdr:rowOff>
    </xdr:from>
    <xdr:to>
      <xdr:col>23</xdr:col>
      <xdr:colOff>54226</xdr:colOff>
      <xdr:row>479</xdr:row>
      <xdr:rowOff>104775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5778751" y="31877000"/>
          <a:ext cx="733425" cy="28892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対象期間外</a:t>
          </a:r>
        </a:p>
      </xdr:txBody>
    </xdr:sp>
    <xdr:clientData/>
  </xdr:twoCellAnchor>
  <xdr:twoCellAnchor>
    <xdr:from>
      <xdr:col>2</xdr:col>
      <xdr:colOff>97517</xdr:colOff>
      <xdr:row>481</xdr:row>
      <xdr:rowOff>66221</xdr:rowOff>
    </xdr:from>
    <xdr:to>
      <xdr:col>27</xdr:col>
      <xdr:colOff>29028</xdr:colOff>
      <xdr:row>489</xdr:row>
      <xdr:rowOff>85271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600981" y="32328757"/>
          <a:ext cx="7755618" cy="1434193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対象期間外</a:t>
          </a:r>
        </a:p>
      </xdr:txBody>
    </xdr:sp>
    <xdr:clientData/>
  </xdr:twoCellAnchor>
  <xdr:twoCellAnchor>
    <xdr:from>
      <xdr:col>5</xdr:col>
      <xdr:colOff>131536</xdr:colOff>
      <xdr:row>478</xdr:row>
      <xdr:rowOff>98879</xdr:rowOff>
    </xdr:from>
    <xdr:to>
      <xdr:col>8</xdr:col>
      <xdr:colOff>137886</xdr:colOff>
      <xdr:row>479</xdr:row>
      <xdr:rowOff>168729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573893" y="31830736"/>
          <a:ext cx="945243" cy="246743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700">
              <a:solidFill>
                <a:sysClr val="windowText" lastClr="000000"/>
              </a:solidFill>
            </a:rPr>
            <a:t>年末年始</a:t>
          </a:r>
        </a:p>
      </xdr:txBody>
    </xdr:sp>
    <xdr:clientData/>
  </xdr:twoCellAnchor>
  <xdr:twoCellAnchor>
    <xdr:from>
      <xdr:col>10</xdr:col>
      <xdr:colOff>29937</xdr:colOff>
      <xdr:row>478</xdr:row>
      <xdr:rowOff>113393</xdr:rowOff>
    </xdr:from>
    <xdr:to>
      <xdr:col>13</xdr:col>
      <xdr:colOff>36288</xdr:colOff>
      <xdr:row>479</xdr:row>
      <xdr:rowOff>146050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3037116" y="31845250"/>
          <a:ext cx="945243" cy="20955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700">
              <a:solidFill>
                <a:sysClr val="windowText" lastClr="000000"/>
              </a:solidFill>
            </a:rPr>
            <a:t>年末年始</a:t>
          </a:r>
        </a:p>
      </xdr:txBody>
    </xdr:sp>
    <xdr:clientData/>
  </xdr:twoCellAnchor>
  <xdr:twoCellAnchor>
    <xdr:from>
      <xdr:col>24</xdr:col>
      <xdr:colOff>143248</xdr:colOff>
      <xdr:row>2</xdr:row>
      <xdr:rowOff>173131</xdr:rowOff>
    </xdr:from>
    <xdr:to>
      <xdr:col>30</xdr:col>
      <xdr:colOff>67048</xdr:colOff>
      <xdr:row>4</xdr:row>
      <xdr:rowOff>192181</xdr:rowOff>
    </xdr:to>
    <xdr:sp macro="" textlink="">
      <xdr:nvSpPr>
        <xdr:cNvPr id="14" name="角丸四角形吹き出し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7001248" y="486896"/>
          <a:ext cx="1671918" cy="512109"/>
        </a:xfrm>
        <a:prstGeom prst="wedgeRoundRectCallout">
          <a:avLst>
            <a:gd name="adj1" fmla="val -75093"/>
            <a:gd name="adj2" fmla="val 95345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該当者がいないセルは空白として下さい。</a:t>
          </a:r>
        </a:p>
      </xdr:txBody>
    </xdr:sp>
    <xdr:clientData/>
  </xdr:twoCellAnchor>
  <xdr:twoCellAnchor>
    <xdr:from>
      <xdr:col>30</xdr:col>
      <xdr:colOff>55469</xdr:colOff>
      <xdr:row>377</xdr:row>
      <xdr:rowOff>19050</xdr:rowOff>
    </xdr:from>
    <xdr:to>
      <xdr:col>32</xdr:col>
      <xdr:colOff>245969</xdr:colOff>
      <xdr:row>377</xdr:row>
      <xdr:rowOff>304800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8513669" y="30441900"/>
          <a:ext cx="762000" cy="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対象期間外</a:t>
          </a:r>
        </a:p>
      </xdr:txBody>
    </xdr:sp>
    <xdr:clientData/>
  </xdr:twoCellAnchor>
  <xdr:twoCellAnchor>
    <xdr:from>
      <xdr:col>30</xdr:col>
      <xdr:colOff>55469</xdr:colOff>
      <xdr:row>391</xdr:row>
      <xdr:rowOff>19050</xdr:rowOff>
    </xdr:from>
    <xdr:to>
      <xdr:col>32</xdr:col>
      <xdr:colOff>245969</xdr:colOff>
      <xdr:row>391</xdr:row>
      <xdr:rowOff>304800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8513669" y="30441900"/>
          <a:ext cx="762000" cy="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対象期間外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</Relationships>
</file>

<file path=xl/worksheets/_rels/sheet2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2.xml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51433-71A5-4ED5-B8D0-3EB3D16A2FEE}">
  <dimension ref="A1:BG530"/>
  <sheetViews>
    <sheetView view="pageBreakPreview" topLeftCell="A20" zoomScale="85" zoomScaleNormal="100" zoomScaleSheetLayoutView="85" workbookViewId="0">
      <selection activeCell="AH36" sqref="AH1:AL1048576"/>
    </sheetView>
  </sheetViews>
  <sheetFormatPr defaultColWidth="9" defaultRowHeight="13" outlineLevelRow="1" x14ac:dyDescent="0.2"/>
  <cols>
    <col min="1" max="1" width="1.453125" style="2" customWidth="1"/>
    <col min="2" max="2" width="5.08984375" style="9" customWidth="1"/>
    <col min="3" max="33" width="4.08984375" style="9" customWidth="1"/>
    <col min="34" max="37" width="6.08984375" style="2" customWidth="1"/>
    <col min="38" max="38" width="6.36328125" style="2" customWidth="1"/>
    <col min="39" max="39" width="4.08984375" style="2" customWidth="1"/>
    <col min="40" max="40" width="5.6328125" style="40" customWidth="1"/>
    <col min="41" max="41" width="5.6328125" style="2" customWidth="1"/>
    <col min="42" max="42" width="4.08984375" style="2" customWidth="1"/>
    <col min="43" max="43" width="5.6328125" style="2" customWidth="1"/>
    <col min="44" max="47" width="8.7265625" style="32" customWidth="1"/>
    <col min="48" max="48" width="9" style="31"/>
    <col min="49" max="49" width="9.26953125" style="40" bestFit="1" customWidth="1"/>
    <col min="50" max="51" width="9" style="94"/>
    <col min="52" max="55" width="9" style="2"/>
    <col min="56" max="56" width="11.6328125" style="2" customWidth="1"/>
    <col min="57" max="16384" width="9" style="2"/>
  </cols>
  <sheetData>
    <row r="1" spans="2:59" ht="13" customHeight="1" thickBot="1" x14ac:dyDescent="0.25">
      <c r="B1" s="299" t="s">
        <v>82</v>
      </c>
      <c r="C1" s="299"/>
      <c r="D1" s="299"/>
      <c r="E1" s="299"/>
      <c r="F1" s="299"/>
      <c r="G1" s="299"/>
      <c r="H1" s="299"/>
      <c r="I1" s="299"/>
    </row>
    <row r="2" spans="2:59" ht="13" customHeight="1" x14ac:dyDescent="0.2">
      <c r="B2" s="299"/>
      <c r="C2" s="299"/>
      <c r="D2" s="299"/>
      <c r="E2" s="299"/>
      <c r="F2" s="299"/>
      <c r="G2" s="299"/>
      <c r="H2" s="299"/>
      <c r="I2" s="299"/>
      <c r="R2" s="300" t="s">
        <v>59</v>
      </c>
      <c r="S2" s="301"/>
      <c r="T2" s="301"/>
      <c r="U2" s="301"/>
      <c r="V2" s="301"/>
      <c r="W2" s="302"/>
      <c r="X2" s="57"/>
      <c r="Y2" s="57"/>
      <c r="Z2" s="57"/>
      <c r="AT2" s="34"/>
      <c r="AU2" s="34"/>
      <c r="AV2" s="34"/>
    </row>
    <row r="3" spans="2:59" customFormat="1" ht="23.5" x14ac:dyDescent="0.2">
      <c r="B3" s="28"/>
      <c r="C3" s="9"/>
      <c r="D3" s="9"/>
      <c r="E3" s="9"/>
      <c r="F3" s="9"/>
      <c r="G3" s="9"/>
      <c r="H3" s="9"/>
      <c r="I3" s="9"/>
      <c r="J3" s="9"/>
      <c r="K3" s="9"/>
      <c r="L3" s="8"/>
      <c r="M3" s="9"/>
      <c r="N3" s="9"/>
      <c r="O3" s="9"/>
      <c r="P3" s="9"/>
      <c r="Q3" s="9"/>
      <c r="R3" s="303" t="s">
        <v>60</v>
      </c>
      <c r="S3" s="305" t="s">
        <v>61</v>
      </c>
      <c r="T3" s="305" t="s">
        <v>62</v>
      </c>
      <c r="U3" s="305" t="s">
        <v>63</v>
      </c>
      <c r="V3" s="305" t="s">
        <v>64</v>
      </c>
      <c r="W3" s="307" t="s">
        <v>65</v>
      </c>
      <c r="X3" s="56"/>
      <c r="Y3" s="56"/>
      <c r="Z3" s="56"/>
      <c r="AA3" s="39"/>
      <c r="AB3" s="8"/>
      <c r="AC3" s="9"/>
      <c r="AD3" s="9"/>
      <c r="AE3" s="9"/>
      <c r="AF3" s="9"/>
      <c r="AG3" s="9"/>
      <c r="AM3" s="291" t="s">
        <v>43</v>
      </c>
      <c r="AN3" s="291"/>
      <c r="AO3" s="291"/>
      <c r="AP3" s="291"/>
      <c r="AQ3" s="291"/>
      <c r="AR3" s="35" t="s">
        <v>44</v>
      </c>
      <c r="AS3" s="35"/>
      <c r="AT3" s="292"/>
      <c r="AU3" s="292"/>
      <c r="AV3" s="241"/>
      <c r="AW3" s="31"/>
      <c r="AX3" s="95"/>
      <c r="AY3" s="95"/>
    </row>
    <row r="4" spans="2:59" customFormat="1" ht="16" customHeight="1" x14ac:dyDescent="0.2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304"/>
      <c r="S4" s="306"/>
      <c r="T4" s="306"/>
      <c r="U4" s="306"/>
      <c r="V4" s="306"/>
      <c r="W4" s="308"/>
      <c r="X4" s="58"/>
      <c r="Y4" s="22"/>
      <c r="Z4" s="22"/>
      <c r="AA4" s="9"/>
      <c r="AB4" s="9"/>
      <c r="AC4" s="9"/>
      <c r="AD4" s="9"/>
      <c r="AE4" s="9"/>
      <c r="AF4" s="9"/>
      <c r="AG4" s="9"/>
      <c r="AM4" s="291"/>
      <c r="AN4" s="291"/>
      <c r="AO4" s="291"/>
      <c r="AP4" s="291"/>
      <c r="AQ4" s="291"/>
      <c r="AR4" s="35" t="s">
        <v>94</v>
      </c>
      <c r="AS4" s="35"/>
      <c r="AT4" s="241"/>
      <c r="AU4" s="241"/>
      <c r="AV4" s="241"/>
      <c r="AW4" s="144"/>
      <c r="AX4" s="95"/>
      <c r="AY4" s="95"/>
    </row>
    <row r="5" spans="2:59" customFormat="1" ht="16.5" x14ac:dyDescent="0.2">
      <c r="B5" s="287" t="s">
        <v>36</v>
      </c>
      <c r="C5" s="287"/>
      <c r="D5" s="9" t="s">
        <v>39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293"/>
      <c r="S5" s="295"/>
      <c r="T5" s="295"/>
      <c r="U5" s="297"/>
      <c r="V5" s="297"/>
      <c r="W5" s="285"/>
      <c r="X5" s="59"/>
      <c r="Y5" s="59"/>
      <c r="Z5" s="59"/>
      <c r="AA5" s="9"/>
      <c r="AB5" s="9"/>
      <c r="AC5" s="9"/>
      <c r="AD5" s="9"/>
      <c r="AE5" s="9"/>
      <c r="AF5" s="9"/>
      <c r="AG5" s="9"/>
      <c r="AN5" s="31"/>
      <c r="AR5" s="36"/>
      <c r="AS5" s="36"/>
      <c r="AT5" s="35"/>
      <c r="AU5" s="35"/>
      <c r="AV5" s="31"/>
      <c r="AW5" s="31"/>
      <c r="AX5" s="95"/>
      <c r="AY5" s="95"/>
    </row>
    <row r="6" spans="2:59" customFormat="1" ht="17" thickBot="1" x14ac:dyDescent="0.25">
      <c r="B6" s="287" t="s">
        <v>37</v>
      </c>
      <c r="C6" s="287"/>
      <c r="D6" s="288">
        <v>2024</v>
      </c>
      <c r="E6" s="288"/>
      <c r="F6" s="289">
        <v>10</v>
      </c>
      <c r="G6" s="289"/>
      <c r="H6" s="290">
        <v>1</v>
      </c>
      <c r="I6" s="290"/>
      <c r="J6" s="9" t="s">
        <v>18</v>
      </c>
      <c r="K6" s="288">
        <v>2025</v>
      </c>
      <c r="L6" s="288"/>
      <c r="M6" s="289">
        <v>1</v>
      </c>
      <c r="N6" s="289"/>
      <c r="O6" s="290">
        <v>1</v>
      </c>
      <c r="P6" s="290"/>
      <c r="Q6" s="9"/>
      <c r="R6" s="294"/>
      <c r="S6" s="296"/>
      <c r="T6" s="296"/>
      <c r="U6" s="298"/>
      <c r="V6" s="298"/>
      <c r="W6" s="286"/>
      <c r="X6" s="59"/>
      <c r="Y6" s="59"/>
      <c r="Z6" s="59"/>
      <c r="AA6" s="9"/>
      <c r="AB6" s="9"/>
      <c r="AC6" s="9"/>
      <c r="AD6" s="9"/>
      <c r="AE6" s="9"/>
      <c r="AF6" s="9"/>
      <c r="AG6" s="9"/>
      <c r="AN6" s="31"/>
      <c r="AR6" s="35"/>
      <c r="AS6" s="35"/>
      <c r="AT6" s="35"/>
      <c r="AU6" s="35"/>
      <c r="AV6" s="31"/>
      <c r="AW6" s="31"/>
      <c r="AX6" s="95"/>
      <c r="AY6" s="95"/>
    </row>
    <row r="7" spans="2:59" ht="14.25" customHeight="1" thickBot="1" x14ac:dyDescent="0.25">
      <c r="AR7" s="32" t="s">
        <v>48</v>
      </c>
      <c r="AS7" s="32" t="s">
        <v>49</v>
      </c>
      <c r="AT7" s="32" t="s">
        <v>50</v>
      </c>
      <c r="AU7" s="32" t="s">
        <v>51</v>
      </c>
      <c r="AV7" s="32" t="s">
        <v>52</v>
      </c>
    </row>
    <row r="8" spans="2:59" ht="13.5" customHeight="1" x14ac:dyDescent="0.2">
      <c r="B8" s="181" t="s">
        <v>0</v>
      </c>
      <c r="C8" s="252">
        <f>DATE(D6,F6,1)</f>
        <v>45566</v>
      </c>
      <c r="D8" s="253"/>
      <c r="E8" s="253"/>
      <c r="F8" s="253"/>
      <c r="G8" s="253"/>
      <c r="H8" s="253"/>
      <c r="I8" s="253"/>
      <c r="J8" s="253"/>
      <c r="K8" s="253"/>
      <c r="L8" s="253"/>
      <c r="M8" s="253"/>
      <c r="N8" s="253"/>
      <c r="O8" s="253"/>
      <c r="P8" s="253"/>
      <c r="Q8" s="253"/>
      <c r="R8" s="253"/>
      <c r="S8" s="253"/>
      <c r="T8" s="253"/>
      <c r="U8" s="253"/>
      <c r="V8" s="253"/>
      <c r="W8" s="253"/>
      <c r="X8" s="253"/>
      <c r="Y8" s="253"/>
      <c r="Z8" s="253"/>
      <c r="AA8" s="253"/>
      <c r="AB8" s="253"/>
      <c r="AC8" s="253"/>
      <c r="AD8" s="253"/>
      <c r="AE8" s="253"/>
      <c r="AF8" s="253"/>
      <c r="AG8" s="253"/>
      <c r="AH8" s="279" t="s">
        <v>113</v>
      </c>
      <c r="AI8" s="280"/>
      <c r="AJ8" s="280"/>
      <c r="AK8" s="280"/>
      <c r="AL8" s="281"/>
      <c r="AM8" s="260" t="s">
        <v>46</v>
      </c>
      <c r="AN8" s="261"/>
      <c r="AO8" s="262"/>
      <c r="AP8" s="266" t="s">
        <v>11</v>
      </c>
      <c r="AQ8" s="267"/>
      <c r="AR8" s="270" t="s">
        <v>15</v>
      </c>
      <c r="AS8" s="206" t="s">
        <v>16</v>
      </c>
      <c r="AT8" s="275" t="s">
        <v>17</v>
      </c>
      <c r="AU8" s="277"/>
      <c r="AV8" s="241"/>
      <c r="AW8" s="278"/>
      <c r="AX8" s="242" t="s">
        <v>88</v>
      </c>
      <c r="AY8" s="243"/>
    </row>
    <row r="9" spans="2:59" x14ac:dyDescent="0.2">
      <c r="B9" s="10" t="s">
        <v>1</v>
      </c>
      <c r="C9" s="11">
        <f>DATE(YEAR(C8),MONTH(C8),DAY(C8))</f>
        <v>45566</v>
      </c>
      <c r="D9" s="11">
        <f>IF(MONTH(DATE(YEAR(C9),MONTH(C9),DAY(C9)+1))=MONTH($C8),DATE(YEAR(C9),MONTH(C9),DAY(C9)+1),"")</f>
        <v>45567</v>
      </c>
      <c r="E9" s="11">
        <f t="shared" ref="E9:AC9" si="0">IF(MONTH(DATE(YEAR(D9),MONTH(D9),DAY(D9)+1))=MONTH($C$8),DATE(YEAR(D9),MONTH(D9),DAY(D9)+1),"")</f>
        <v>45568</v>
      </c>
      <c r="F9" s="11">
        <f t="shared" si="0"/>
        <v>45569</v>
      </c>
      <c r="G9" s="11">
        <f t="shared" si="0"/>
        <v>45570</v>
      </c>
      <c r="H9" s="11">
        <f t="shared" si="0"/>
        <v>45571</v>
      </c>
      <c r="I9" s="11">
        <f t="shared" si="0"/>
        <v>45572</v>
      </c>
      <c r="J9" s="11">
        <f t="shared" si="0"/>
        <v>45573</v>
      </c>
      <c r="K9" s="11">
        <f t="shared" si="0"/>
        <v>45574</v>
      </c>
      <c r="L9" s="11">
        <f t="shared" si="0"/>
        <v>45575</v>
      </c>
      <c r="M9" s="11">
        <f t="shared" si="0"/>
        <v>45576</v>
      </c>
      <c r="N9" s="11">
        <f t="shared" si="0"/>
        <v>45577</v>
      </c>
      <c r="O9" s="11">
        <f t="shared" si="0"/>
        <v>45578</v>
      </c>
      <c r="P9" s="11">
        <f t="shared" si="0"/>
        <v>45579</v>
      </c>
      <c r="Q9" s="11">
        <f t="shared" si="0"/>
        <v>45580</v>
      </c>
      <c r="R9" s="11">
        <f t="shared" si="0"/>
        <v>45581</v>
      </c>
      <c r="S9" s="11">
        <f t="shared" si="0"/>
        <v>45582</v>
      </c>
      <c r="T9" s="11">
        <f t="shared" si="0"/>
        <v>45583</v>
      </c>
      <c r="U9" s="11">
        <f t="shared" si="0"/>
        <v>45584</v>
      </c>
      <c r="V9" s="11">
        <f t="shared" si="0"/>
        <v>45585</v>
      </c>
      <c r="W9" s="11">
        <f t="shared" si="0"/>
        <v>45586</v>
      </c>
      <c r="X9" s="11">
        <f t="shared" si="0"/>
        <v>45587</v>
      </c>
      <c r="Y9" s="11">
        <f t="shared" si="0"/>
        <v>45588</v>
      </c>
      <c r="Z9" s="11">
        <f t="shared" si="0"/>
        <v>45589</v>
      </c>
      <c r="AA9" s="11">
        <f t="shared" si="0"/>
        <v>45590</v>
      </c>
      <c r="AB9" s="11">
        <f t="shared" si="0"/>
        <v>45591</v>
      </c>
      <c r="AC9" s="11">
        <f t="shared" si="0"/>
        <v>45592</v>
      </c>
      <c r="AD9" s="11">
        <f>IF(MONTH(DATE(YEAR(AC9),MONTH(AC9),DAY(AC9)+1))=MONTH($C$8),DATE(YEAR(AC9),MONTH(AC9),DAY(AC9)+1),"")</f>
        <v>45593</v>
      </c>
      <c r="AE9" s="11">
        <f>IF(MONTH(DATE(YEAR(AD9),MONTH(AD9),DAY(AD9)+1))=MONTH($C$8),DATE(YEAR(AD9),MONTH(AD9),DAY(AD9)+1),"")</f>
        <v>45594</v>
      </c>
      <c r="AF9" s="11">
        <f t="shared" ref="AF9:AG9" si="1">IF(MONTH(DATE(YEAR(AE9),MONTH(AE9),DAY(AE9)+1))=MONTH($C$8),DATE(YEAR(AE9),MONTH(AE9),DAY(AE9)+1),"")</f>
        <v>45595</v>
      </c>
      <c r="AG9" s="29">
        <f t="shared" si="1"/>
        <v>45596</v>
      </c>
      <c r="AH9" s="282"/>
      <c r="AI9" s="283"/>
      <c r="AJ9" s="283"/>
      <c r="AK9" s="283"/>
      <c r="AL9" s="284"/>
      <c r="AM9" s="263"/>
      <c r="AN9" s="264"/>
      <c r="AO9" s="265"/>
      <c r="AP9" s="268"/>
      <c r="AQ9" s="269"/>
      <c r="AR9" s="271"/>
      <c r="AS9" s="207"/>
      <c r="AT9" s="276"/>
      <c r="AU9" s="277"/>
      <c r="AV9" s="241"/>
      <c r="AW9" s="278"/>
      <c r="AX9" s="244"/>
      <c r="AY9" s="245"/>
    </row>
    <row r="10" spans="2:59" ht="13.5" customHeight="1" x14ac:dyDescent="0.2">
      <c r="B10" s="10" t="s">
        <v>2</v>
      </c>
      <c r="C10" s="12" t="str">
        <f>TEXT(C9,"aaa")</f>
        <v>火</v>
      </c>
      <c r="D10" s="12" t="str">
        <f t="shared" ref="D10:AG10" si="2">TEXT(D9,"aaa")</f>
        <v>水</v>
      </c>
      <c r="E10" s="12" t="str">
        <f t="shared" si="2"/>
        <v>木</v>
      </c>
      <c r="F10" s="12" t="str">
        <f t="shared" si="2"/>
        <v>金</v>
      </c>
      <c r="G10" s="12" t="str">
        <f t="shared" si="2"/>
        <v>土</v>
      </c>
      <c r="H10" s="12" t="str">
        <f t="shared" si="2"/>
        <v>日</v>
      </c>
      <c r="I10" s="12" t="str">
        <f>TEXT(I9,"aaa")</f>
        <v>月</v>
      </c>
      <c r="J10" s="12" t="str">
        <f>TEXT(J9,"aaa")</f>
        <v>火</v>
      </c>
      <c r="K10" s="12" t="str">
        <f t="shared" si="2"/>
        <v>水</v>
      </c>
      <c r="L10" s="12" t="str">
        <f t="shared" si="2"/>
        <v>木</v>
      </c>
      <c r="M10" s="12" t="str">
        <f t="shared" si="2"/>
        <v>金</v>
      </c>
      <c r="N10" s="12" t="str">
        <f t="shared" si="2"/>
        <v>土</v>
      </c>
      <c r="O10" s="12" t="str">
        <f t="shared" si="2"/>
        <v>日</v>
      </c>
      <c r="P10" s="12" t="str">
        <f t="shared" si="2"/>
        <v>月</v>
      </c>
      <c r="Q10" s="12" t="str">
        <f t="shared" si="2"/>
        <v>火</v>
      </c>
      <c r="R10" s="12" t="str">
        <f t="shared" si="2"/>
        <v>水</v>
      </c>
      <c r="S10" s="12" t="str">
        <f t="shared" si="2"/>
        <v>木</v>
      </c>
      <c r="T10" s="12" t="str">
        <f t="shared" si="2"/>
        <v>金</v>
      </c>
      <c r="U10" s="12" t="str">
        <f t="shared" si="2"/>
        <v>土</v>
      </c>
      <c r="V10" s="12" t="str">
        <f t="shared" si="2"/>
        <v>日</v>
      </c>
      <c r="W10" s="12" t="str">
        <f t="shared" si="2"/>
        <v>月</v>
      </c>
      <c r="X10" s="12" t="str">
        <f t="shared" si="2"/>
        <v>火</v>
      </c>
      <c r="Y10" s="12" t="str">
        <f t="shared" si="2"/>
        <v>水</v>
      </c>
      <c r="Z10" s="12" t="str">
        <f t="shared" si="2"/>
        <v>木</v>
      </c>
      <c r="AA10" s="12" t="str">
        <f t="shared" si="2"/>
        <v>金</v>
      </c>
      <c r="AB10" s="12" t="str">
        <f t="shared" si="2"/>
        <v>土</v>
      </c>
      <c r="AC10" s="12" t="str">
        <f t="shared" si="2"/>
        <v>日</v>
      </c>
      <c r="AD10" s="12" t="str">
        <f t="shared" si="2"/>
        <v>月</v>
      </c>
      <c r="AE10" s="12" t="str">
        <f t="shared" si="2"/>
        <v>火</v>
      </c>
      <c r="AF10" s="12" t="str">
        <f t="shared" si="2"/>
        <v>水</v>
      </c>
      <c r="AG10" s="180" t="str">
        <f t="shared" si="2"/>
        <v>木</v>
      </c>
      <c r="AH10" s="246" t="s">
        <v>83</v>
      </c>
      <c r="AI10" s="247" t="s">
        <v>84</v>
      </c>
      <c r="AJ10" s="247" t="s">
        <v>85</v>
      </c>
      <c r="AK10" s="247" t="s">
        <v>86</v>
      </c>
      <c r="AL10" s="248" t="s">
        <v>87</v>
      </c>
      <c r="AM10" s="249" t="s">
        <v>40</v>
      </c>
      <c r="AN10" s="228" t="s">
        <v>12</v>
      </c>
      <c r="AO10" s="231" t="s">
        <v>47</v>
      </c>
      <c r="AP10" s="234" t="s">
        <v>40</v>
      </c>
      <c r="AQ10" s="237" t="s">
        <v>13</v>
      </c>
      <c r="AR10" s="240"/>
      <c r="AS10" s="221"/>
      <c r="AT10" s="221"/>
      <c r="AU10" s="43"/>
      <c r="AV10" s="42"/>
      <c r="AX10" s="223" t="s">
        <v>89</v>
      </c>
      <c r="AY10" s="224">
        <f>ABS(IF(WEEKDAY(C8,3)=0,7,WEEKDAY(C8,3)-7))</f>
        <v>6</v>
      </c>
    </row>
    <row r="11" spans="2:59" s="3" customFormat="1" ht="24" customHeight="1" x14ac:dyDescent="0.2">
      <c r="B11" s="225" t="s">
        <v>3</v>
      </c>
      <c r="C11" s="218" t="str">
        <f>IFERROR(VLOOKUP(C9,祝日一覧!A:C,3,FALSE),"")</f>
        <v/>
      </c>
      <c r="D11" s="218" t="str">
        <f>IFERROR(VLOOKUP(D9,祝日一覧!B:D,3,FALSE),"")</f>
        <v/>
      </c>
      <c r="E11" s="218" t="str">
        <f>IFERROR(VLOOKUP(E9,祝日一覧!C:E,3,FALSE),"")</f>
        <v/>
      </c>
      <c r="F11" s="218" t="str">
        <f>IFERROR(VLOOKUP(F9,祝日一覧!D:F,3,FALSE),"")</f>
        <v/>
      </c>
      <c r="G11" s="218" t="str">
        <f>IFERROR(VLOOKUP(G9,祝日一覧!E:G,3,FALSE),"")</f>
        <v/>
      </c>
      <c r="H11" s="218" t="str">
        <f>IFERROR(VLOOKUP(H9,祝日一覧!F:H,3,FALSE),"")</f>
        <v/>
      </c>
      <c r="I11" s="218" t="str">
        <f>IFERROR(VLOOKUP(I9,祝日一覧!G:I,3,FALSE),"")</f>
        <v/>
      </c>
      <c r="J11" s="218" t="str">
        <f>IFERROR(VLOOKUP(J9,祝日一覧!H:J,3,FALSE),"")</f>
        <v/>
      </c>
      <c r="K11" s="218" t="str">
        <f>IFERROR(VLOOKUP(K9,祝日一覧!I:K,3,FALSE),"")</f>
        <v/>
      </c>
      <c r="L11" s="218" t="str">
        <f>IFERROR(VLOOKUP(L9,祝日一覧!J:L,3,FALSE),"")</f>
        <v/>
      </c>
      <c r="M11" s="218" t="str">
        <f>IFERROR(VLOOKUP(M9,祝日一覧!K:M,3,FALSE),"")</f>
        <v/>
      </c>
      <c r="N11" s="218" t="str">
        <f>IFERROR(VLOOKUP(N9,祝日一覧!L:N,3,FALSE),"")</f>
        <v/>
      </c>
      <c r="O11" s="218" t="str">
        <f>IFERROR(VLOOKUP(O9,祝日一覧!M:O,3,FALSE),"")</f>
        <v/>
      </c>
      <c r="P11" s="218" t="str">
        <f>IFERROR(VLOOKUP(P9,祝日一覧!N:P,3,FALSE),"")</f>
        <v/>
      </c>
      <c r="Q11" s="218" t="str">
        <f>IFERROR(VLOOKUP(Q9,祝日一覧!O:Q,3,FALSE),"")</f>
        <v/>
      </c>
      <c r="R11" s="218" t="str">
        <f>IFERROR(VLOOKUP(R9,祝日一覧!P:R,3,FALSE),"")</f>
        <v/>
      </c>
      <c r="S11" s="218" t="str">
        <f>IFERROR(VLOOKUP(S9,祝日一覧!Q:S,3,FALSE),"")</f>
        <v/>
      </c>
      <c r="T11" s="218" t="str">
        <f>IFERROR(VLOOKUP(T9,祝日一覧!R:T,3,FALSE),"")</f>
        <v/>
      </c>
      <c r="U11" s="218" t="str">
        <f>IFERROR(VLOOKUP(U9,祝日一覧!S:U,3,FALSE),"")</f>
        <v/>
      </c>
      <c r="V11" s="218" t="str">
        <f>IFERROR(VLOOKUP(V9,祝日一覧!T:V,3,FALSE),"")</f>
        <v/>
      </c>
      <c r="W11" s="218" t="str">
        <f>IFERROR(VLOOKUP(W9,祝日一覧!U:W,3,FALSE),"")</f>
        <v/>
      </c>
      <c r="X11" s="218" t="str">
        <f>IFERROR(VLOOKUP(X9,祝日一覧!V:X,3,FALSE),"")</f>
        <v/>
      </c>
      <c r="Y11" s="218" t="str">
        <f>IFERROR(VLOOKUP(Y9,祝日一覧!W:Y,3,FALSE),"")</f>
        <v/>
      </c>
      <c r="Z11" s="218" t="str">
        <f>IFERROR(VLOOKUP(Z9,祝日一覧!X:Z,3,FALSE),"")</f>
        <v/>
      </c>
      <c r="AA11" s="218" t="str">
        <f>IFERROR(VLOOKUP(AA9,祝日一覧!Y:AA,3,FALSE),"")</f>
        <v/>
      </c>
      <c r="AB11" s="218" t="str">
        <f>IFERROR(VLOOKUP(AB9,祝日一覧!Z:AB,3,FALSE),"")</f>
        <v/>
      </c>
      <c r="AC11" s="218" t="str">
        <f>IFERROR(VLOOKUP(AC9,祝日一覧!AA:AC,3,FALSE),"")</f>
        <v/>
      </c>
      <c r="AD11" s="218" t="str">
        <f>IFERROR(VLOOKUP(AD9,祝日一覧!AB:AD,3,FALSE),"")</f>
        <v/>
      </c>
      <c r="AE11" s="218" t="str">
        <f>IFERROR(VLOOKUP(AE9,祝日一覧!A:C,3,FALSE),"")</f>
        <v/>
      </c>
      <c r="AF11" s="218" t="str">
        <f>IFERROR(VLOOKUP(AF9,祝日一覧!AD:AF,3,FALSE),"")</f>
        <v/>
      </c>
      <c r="AG11" s="208" t="str">
        <f>IFERROR(VLOOKUP(AG9,祝日一覧!AE:AG,3,FALSE),"")</f>
        <v/>
      </c>
      <c r="AH11" s="246"/>
      <c r="AI11" s="247"/>
      <c r="AJ11" s="247"/>
      <c r="AK11" s="247"/>
      <c r="AL11" s="248"/>
      <c r="AM11" s="250"/>
      <c r="AN11" s="229"/>
      <c r="AO11" s="232"/>
      <c r="AP11" s="235"/>
      <c r="AQ11" s="238"/>
      <c r="AR11" s="240"/>
      <c r="AS11" s="221"/>
      <c r="AT11" s="222"/>
      <c r="AU11" s="43"/>
      <c r="AV11" s="42"/>
      <c r="AW11" s="40"/>
      <c r="AX11" s="223"/>
      <c r="AY11" s="224"/>
    </row>
    <row r="12" spans="2:59" s="3" customFormat="1" ht="42.5" customHeight="1" x14ac:dyDescent="0.2">
      <c r="B12" s="226"/>
      <c r="C12" s="219"/>
      <c r="D12" s="219"/>
      <c r="E12" s="219"/>
      <c r="F12" s="219"/>
      <c r="G12" s="219"/>
      <c r="H12" s="219"/>
      <c r="I12" s="219"/>
      <c r="J12" s="219"/>
      <c r="K12" s="219"/>
      <c r="L12" s="219"/>
      <c r="M12" s="219"/>
      <c r="N12" s="219"/>
      <c r="O12" s="219"/>
      <c r="P12" s="219"/>
      <c r="Q12" s="219"/>
      <c r="R12" s="219"/>
      <c r="S12" s="219"/>
      <c r="T12" s="219"/>
      <c r="U12" s="219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09"/>
      <c r="AH12" s="93" t="str">
        <f>IF($AY10=7,DBCS(1&amp;"日～"&amp;7&amp;"日"),DBCS("前"&amp;DAY(EOMONTH($C8-1,0))-6+$AY10&amp;"日～"&amp;$AY10&amp;"日"))</f>
        <v>前３０日～６日</v>
      </c>
      <c r="AI12" s="112" t="str">
        <f>DBCS($AY10+1&amp;"日～"&amp;$AY10+7&amp;"日")</f>
        <v>７日～１３日</v>
      </c>
      <c r="AJ12" s="112" t="str">
        <f>DBCS($AY10+8&amp;"日～"&amp;$AY10+14&amp;"日")</f>
        <v>１４日～２０日</v>
      </c>
      <c r="AK12" s="112" t="str">
        <f>DBCS($AY10+15&amp;"日～"&amp;$AY10+21&amp;"日")</f>
        <v>２１日～２７日</v>
      </c>
      <c r="AL12" s="113" t="str">
        <f>IF(AND(AY10=7,AY14=0),"-",IF($AY18=3,"-",DBCS($AY10+22&amp;"日～"&amp;$AY10+28&amp;"日")))</f>
        <v>-</v>
      </c>
      <c r="AM12" s="250"/>
      <c r="AN12" s="229"/>
      <c r="AO12" s="232"/>
      <c r="AP12" s="235"/>
      <c r="AQ12" s="238"/>
      <c r="AR12" s="178"/>
      <c r="AS12" s="174"/>
      <c r="AT12" s="174"/>
      <c r="AU12" s="44"/>
      <c r="AV12" s="44"/>
      <c r="AW12" s="40"/>
      <c r="AX12" s="99" t="s">
        <v>90</v>
      </c>
      <c r="AY12" s="100">
        <f>DAY(EOMONTH(C8,0))</f>
        <v>31</v>
      </c>
      <c r="BA12" s="211" t="s">
        <v>105</v>
      </c>
      <c r="BB12" s="212"/>
      <c r="BC12" s="212"/>
      <c r="BD12" s="212"/>
      <c r="BE12" s="212"/>
      <c r="BF12" s="212"/>
      <c r="BG12" s="213"/>
    </row>
    <row r="13" spans="2:59" s="3" customFormat="1" ht="18.5" customHeight="1" x14ac:dyDescent="0.2">
      <c r="B13" s="226"/>
      <c r="C13" s="219"/>
      <c r="D13" s="219"/>
      <c r="E13" s="219"/>
      <c r="F13" s="219"/>
      <c r="G13" s="219"/>
      <c r="H13" s="219"/>
      <c r="I13" s="219"/>
      <c r="J13" s="219"/>
      <c r="K13" s="219"/>
      <c r="L13" s="219"/>
      <c r="M13" s="219"/>
      <c r="N13" s="219"/>
      <c r="O13" s="219"/>
      <c r="P13" s="219"/>
      <c r="Q13" s="219"/>
      <c r="R13" s="219"/>
      <c r="S13" s="219"/>
      <c r="T13" s="219"/>
      <c r="U13" s="219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09"/>
      <c r="AH13" s="93" t="str">
        <f ca="1">IF(AH14&gt;=0.285,"達成","未")</f>
        <v>達成</v>
      </c>
      <c r="AI13" s="166" t="str">
        <f ca="1">IF(AI14&gt;=0.285,"達成","未")</f>
        <v>達成</v>
      </c>
      <c r="AJ13" s="166" t="str">
        <f t="shared" ref="AJ13:AK13" ca="1" si="3">IF(AJ14&gt;=0.285,"達成","未")</f>
        <v>達成</v>
      </c>
      <c r="AK13" s="166" t="str">
        <f t="shared" ca="1" si="3"/>
        <v>達成</v>
      </c>
      <c r="AL13" s="167" t="str">
        <f ca="1">IF(AL14="-","-",IF(AL14&gt;=0.285,"達成","未"))</f>
        <v>-</v>
      </c>
      <c r="AM13" s="251"/>
      <c r="AN13" s="230"/>
      <c r="AO13" s="233"/>
      <c r="AP13" s="236"/>
      <c r="AQ13" s="239"/>
      <c r="AR13" s="178"/>
      <c r="AS13" s="174"/>
      <c r="AT13" s="174"/>
      <c r="AU13" s="44"/>
      <c r="AV13" s="44"/>
      <c r="AW13" s="40"/>
      <c r="AX13" s="99"/>
      <c r="AY13" s="100"/>
      <c r="BA13" s="168"/>
      <c r="BB13" s="169"/>
      <c r="BC13" s="169"/>
      <c r="BD13" s="169"/>
      <c r="BE13" s="169"/>
      <c r="BF13" s="169"/>
      <c r="BG13" s="170"/>
    </row>
    <row r="14" spans="2:59" s="4" customFormat="1" ht="20.149999999999999" customHeight="1" thickBot="1" x14ac:dyDescent="0.25">
      <c r="B14" s="226"/>
      <c r="C14" s="219"/>
      <c r="D14" s="219"/>
      <c r="E14" s="219"/>
      <c r="F14" s="219"/>
      <c r="G14" s="219"/>
      <c r="H14" s="219"/>
      <c r="I14" s="219"/>
      <c r="J14" s="219"/>
      <c r="K14" s="219"/>
      <c r="L14" s="219"/>
      <c r="M14" s="219"/>
      <c r="N14" s="219"/>
      <c r="O14" s="219"/>
      <c r="P14" s="219"/>
      <c r="Q14" s="219"/>
      <c r="R14" s="219"/>
      <c r="S14" s="219"/>
      <c r="T14" s="219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09"/>
      <c r="AH14" s="120" t="str">
        <f ca="1">IFERROR(AVERAGE(AH15:AH20),"-")</f>
        <v>-</v>
      </c>
      <c r="AI14" s="103" t="str">
        <f t="shared" ref="AI14:AJ14" ca="1" si="4">IFERROR(AVERAGE(AI15:AI20),"-")</f>
        <v>-</v>
      </c>
      <c r="AJ14" s="103" t="str">
        <f t="shared" ca="1" si="4"/>
        <v>-</v>
      </c>
      <c r="AK14" s="103" t="str">
        <f ca="1">IFERROR(AVERAGE(AK15:AK20),"-")</f>
        <v>-</v>
      </c>
      <c r="AL14" s="104" t="str">
        <f ca="1">IFERROR(AVERAGE(AL15:AL20),"-")</f>
        <v>-</v>
      </c>
      <c r="AM14" s="64"/>
      <c r="AN14" s="48" t="e">
        <f>AVERAGE(AN15:AN20)</f>
        <v>#DIV/0!</v>
      </c>
      <c r="AO14" s="30" t="e">
        <f>IF(AN14&gt;=0.285,"達成","未")</f>
        <v>#DIV/0!</v>
      </c>
      <c r="AP14" s="71"/>
      <c r="AQ14" s="72" t="e">
        <f>AVERAGE(AQ15:AQ20)</f>
        <v>#DIV/0!</v>
      </c>
      <c r="AR14" s="62" t="s">
        <v>15</v>
      </c>
      <c r="AS14" s="49" t="s">
        <v>16</v>
      </c>
      <c r="AT14" s="50" t="s">
        <v>58</v>
      </c>
      <c r="AU14" s="38" t="s">
        <v>56</v>
      </c>
      <c r="AV14" s="173" t="s">
        <v>57</v>
      </c>
      <c r="AW14" s="97" t="s">
        <v>66</v>
      </c>
      <c r="AX14" s="214" t="s">
        <v>91</v>
      </c>
      <c r="AY14" s="215">
        <f>MOD(AY12-AY10,7)</f>
        <v>4</v>
      </c>
      <c r="AZ14" s="97" t="s">
        <v>106</v>
      </c>
      <c r="BA14" s="111"/>
      <c r="BB14" s="111" t="s">
        <v>83</v>
      </c>
      <c r="BC14" s="111" t="s">
        <v>84</v>
      </c>
      <c r="BD14" s="111" t="s">
        <v>85</v>
      </c>
      <c r="BE14" s="111" t="s">
        <v>86</v>
      </c>
      <c r="BF14" s="111" t="s">
        <v>87</v>
      </c>
      <c r="BG14" s="111" t="s">
        <v>101</v>
      </c>
    </row>
    <row r="15" spans="2:59" s="4" customFormat="1" ht="20.149999999999999" customHeight="1" x14ac:dyDescent="0.2">
      <c r="B15" s="51" t="str">
        <f>IF($R$5&lt;&gt;"",$R$5,"-")</f>
        <v>-</v>
      </c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  <c r="AG15" s="61"/>
      <c r="AH15" s="122" t="str">
        <f ca="1">IFERROR(IF(B15="-","-",COUNTIF(OFFSET($C15,0,0,1,$AY10),"○")/(AY10-BB15)),"-")</f>
        <v>-</v>
      </c>
      <c r="AI15" s="116" t="str">
        <f ca="1">IFERROR(IF(B15="-","-",COUNTIF(OFFSET($C15,0,$AY10,1,7),"○")/(7-BC15)),"-")</f>
        <v>-</v>
      </c>
      <c r="AJ15" s="116" t="str">
        <f ca="1">IFERROR(IF(B15="-","-",COUNTIF(OFFSET($C15,0,$AY10+7,1,7),"○")/(7-BD15)),"-")</f>
        <v>-</v>
      </c>
      <c r="AK15" s="116" t="str">
        <f ca="1">IFERROR(IF(B15="-","-",COUNTIF(OFFSET($C15,0,$AY10+14,1,7),"○")/(7-BE15)),"-")</f>
        <v>-</v>
      </c>
      <c r="AL15" s="117" t="str">
        <f ca="1">IF((AY18+SIGN(AY10))&lt;5,"-",IF(AY14=0,COUNTIF(OFFSET(C15,0,AY10+21,1,7),"○"),COUNTIF(OFFSET(C15,0,AY10+21,1,7),"○")/(7-BF15)))</f>
        <v>-</v>
      </c>
      <c r="AM15" s="65">
        <f>AU15</f>
        <v>0</v>
      </c>
      <c r="AN15" s="41" t="str">
        <f>IFERROR(AM15/AS15,"")</f>
        <v/>
      </c>
      <c r="AO15" s="67" t="str">
        <f t="shared" ref="AO15:AO20" si="5">IFERROR(IF(B15="-",B15,IF(AM15/AS15&gt;=0.285,"達成","未")),"-")</f>
        <v>-</v>
      </c>
      <c r="AP15" s="73">
        <f t="shared" ref="AP15:AP20" si="6">AV15</f>
        <v>0</v>
      </c>
      <c r="AQ15" s="74" t="str">
        <f>IFERROR(AP15/AT15,"")</f>
        <v/>
      </c>
      <c r="AR15" s="176">
        <f>COUNT(C9:AG9)</f>
        <v>31</v>
      </c>
      <c r="AS15" s="175">
        <f t="shared" ref="AS15:AS20" si="7">IF(OR(B15="-",B15=""),0,IFERROR(AR15-COUNTIF(C15:AG15,"外"),))</f>
        <v>0</v>
      </c>
      <c r="AT15" s="175">
        <f>AS15</f>
        <v>0</v>
      </c>
      <c r="AU15" s="175">
        <f t="shared" ref="AU15:AU20" si="8">COUNTIF(C15:AG15,"○")</f>
        <v>0</v>
      </c>
      <c r="AV15" s="175">
        <f>AU15</f>
        <v>0</v>
      </c>
      <c r="AW15" s="98">
        <f>IF(C8&gt;DATE($K$6,$M$6,1),0,IF(SUM(AS15:AS20)=0,1,IF(AO14="達成",1,0)))</f>
        <v>1</v>
      </c>
      <c r="AX15" s="214"/>
      <c r="AY15" s="215"/>
      <c r="AZ15" s="98">
        <f>IF(C8&gt;DATE($K$6,$M$6,1),0,IF(SUM(AS15:AS20)=0,1,IF(AND(AH14&gt;0.285,AI14&gt;0.285,AJ14&gt;0.285,AK14&gt;0.285,AL14&gt;0.285),1,0)))</f>
        <v>1</v>
      </c>
      <c r="BA15" s="111" t="s">
        <v>95</v>
      </c>
      <c r="BB15" s="111">
        <f ca="1">COUNTIF(OFFSET($C15,0,0,1,$AY10),"外")</f>
        <v>0</v>
      </c>
      <c r="BC15" s="111">
        <f ca="1">COUNTIF(OFFSET($C15,0,$AY10,1,7),"外")</f>
        <v>0</v>
      </c>
      <c r="BD15" s="111">
        <f ca="1">COUNTIF(OFFSET($C15,0,$AY10+7,1,7),"外")</f>
        <v>0</v>
      </c>
      <c r="BE15" s="111">
        <f ca="1">COUNTIF(OFFSET($C15,0,$AY10+14,1,7),"外")</f>
        <v>0</v>
      </c>
      <c r="BF15" s="111">
        <f ca="1">COUNTIF(OFFSET(C15,0,AY10+21,1,7),"外")</f>
        <v>0</v>
      </c>
      <c r="BG15" s="111">
        <f ca="1">SUM(BB15:BF15)</f>
        <v>0</v>
      </c>
    </row>
    <row r="16" spans="2:59" s="4" customFormat="1" ht="20.149999999999999" customHeight="1" x14ac:dyDescent="0.2">
      <c r="B16" s="45" t="str">
        <f>IF($S$5&lt;&gt;"",$S$5,"-")</f>
        <v>-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80"/>
      <c r="AH16" s="90" t="str">
        <f ca="1">IFERROR(IF(B16="-","-",COUNTIF(OFFSET($C16,0,0,1,$AY10),"○")/(AY10-BB16)),"-")</f>
        <v>-</v>
      </c>
      <c r="AI16" s="89" t="str">
        <f ca="1">IFERROR(IF(B16="-","-",COUNTIF(OFFSET($C16,0,$AY10,1,7),"○")/(7-BC16)),"-")</f>
        <v>-</v>
      </c>
      <c r="AJ16" s="89" t="str">
        <f ca="1">IFERROR(IF(B16="-","-",COUNTIF(OFFSET($C16,0,$AY10+7,1,7),"○")/(7-BD16)),"-")</f>
        <v>-</v>
      </c>
      <c r="AK16" s="89" t="str">
        <f ca="1">IFERROR(IF(B16="-","-",COUNTIF(OFFSET($C16,0,$AY10+14,1,7),"○")/(7-BE16)),"-")</f>
        <v>-</v>
      </c>
      <c r="AL16" s="105" t="str">
        <f ca="1">IF((AY18+SIGN(AY10))&lt;5,"-",IF(AY14=0,COUNTIF(OFFSET(C16,0,BH10+21,1,7),"○"),COUNTIF(OFFSET(C16,0,AY10+21,1,7),"○")/(7-BF15)))</f>
        <v>-</v>
      </c>
      <c r="AM16" s="172">
        <f t="shared" ref="AM16:AM20" si="9">AU16</f>
        <v>0</v>
      </c>
      <c r="AN16" s="41" t="str">
        <f>IFERROR(AM16/AS16,"")</f>
        <v/>
      </c>
      <c r="AO16" s="66" t="str">
        <f t="shared" si="5"/>
        <v>-</v>
      </c>
      <c r="AP16" s="177">
        <f t="shared" si="6"/>
        <v>0</v>
      </c>
      <c r="AQ16" s="75" t="str">
        <f t="shared" ref="AQ16:AQ20" si="10">IFERROR(AP16/AT16,"")</f>
        <v/>
      </c>
      <c r="AR16" s="176">
        <f>COUNT(C9:AG9)</f>
        <v>31</v>
      </c>
      <c r="AS16" s="175">
        <f t="shared" si="7"/>
        <v>0</v>
      </c>
      <c r="AT16" s="175">
        <f>AS16</f>
        <v>0</v>
      </c>
      <c r="AU16" s="175">
        <f t="shared" si="8"/>
        <v>0</v>
      </c>
      <c r="AV16" s="175">
        <f t="shared" ref="AV16:AV20" si="11">AU16</f>
        <v>0</v>
      </c>
      <c r="AW16" s="40"/>
      <c r="AX16" s="216" t="s">
        <v>92</v>
      </c>
      <c r="AY16" s="196">
        <f>SIGN(AY10)+SIGN(AY14)+AY18</f>
        <v>5</v>
      </c>
      <c r="BA16" s="111" t="s">
        <v>96</v>
      </c>
      <c r="BB16" s="111">
        <f ca="1">COUNTIF(OFFSET($C16,0,0,1,$AY10),"外")</f>
        <v>0</v>
      </c>
      <c r="BC16" s="111">
        <f ca="1">COUNTIF(OFFSET($C16,0,$AY10,1,7),"外")</f>
        <v>0</v>
      </c>
      <c r="BD16" s="111">
        <f ca="1">COUNTIF(OFFSET($C16,0,$AY10+7,1,7),"外")</f>
        <v>0</v>
      </c>
      <c r="BE16" s="111">
        <f ca="1">COUNTIF(OFFSET($C16,0,$AY10+14,1,7),"外")</f>
        <v>0</v>
      </c>
      <c r="BF16" s="111">
        <f ca="1">COUNTIF(OFFSET(C16,0,AY10+21,1,7),"外")</f>
        <v>0</v>
      </c>
      <c r="BG16" s="111">
        <f t="shared" ref="BG16:BG20" ca="1" si="12">SUM(BB16:BF16)</f>
        <v>0</v>
      </c>
    </row>
    <row r="17" spans="2:59" s="4" customFormat="1" ht="20.149999999999999" customHeight="1" x14ac:dyDescent="0.2">
      <c r="B17" s="45" t="str">
        <f>IF($T$5&lt;&gt;"",$T$5,"-")</f>
        <v>-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80"/>
      <c r="AH17" s="90" t="str">
        <f ca="1">IFERROR(IF(B17="-","-",COUNTIF(OFFSET($C17,0,0,1,$AY10),"○")/(AY10-BB17)),"-")</f>
        <v>-</v>
      </c>
      <c r="AI17" s="89" t="str">
        <f ca="1">IFERROR(IF(B17="-","-",COUNTIF(OFFSET($C17,0,$AY10,1,7),"○")/(7-BC17)),"-")</f>
        <v>-</v>
      </c>
      <c r="AJ17" s="89" t="str">
        <f ca="1">IFERROR(IF(B17="-","-",COUNTIF(OFFSET($C17,0,$AY10+7,1,7),"○")/(7-BD17)),"-")</f>
        <v>-</v>
      </c>
      <c r="AK17" s="89" t="str">
        <f ca="1">IFERROR(IF(B17="-","-",COUNTIF(OFFSET($C17,0,$AY10+14,1,7),"○")/(7-BE17)),"-")</f>
        <v>-</v>
      </c>
      <c r="AL17" s="105" t="str">
        <f ca="1">IF((AY18+SIGN(AY10))&lt;5,"-",IF(AY14=0,COUNTIF(OFFSET(C17,0,BH10+21,1,7),"○"),COUNTIF(OFFSET(C17,0,AY10+21,1,7),"○")/(7-BF15)))</f>
        <v>-</v>
      </c>
      <c r="AM17" s="172">
        <f t="shared" si="9"/>
        <v>0</v>
      </c>
      <c r="AN17" s="41" t="str">
        <f>IFERROR(AM17/AS17,"")</f>
        <v/>
      </c>
      <c r="AO17" s="66" t="str">
        <f t="shared" si="5"/>
        <v>-</v>
      </c>
      <c r="AP17" s="177">
        <f t="shared" si="6"/>
        <v>0</v>
      </c>
      <c r="AQ17" s="75" t="str">
        <f t="shared" si="10"/>
        <v/>
      </c>
      <c r="AR17" s="176">
        <f>COUNT(C9:AG9)</f>
        <v>31</v>
      </c>
      <c r="AS17" s="175">
        <f t="shared" si="7"/>
        <v>0</v>
      </c>
      <c r="AT17" s="175">
        <f t="shared" ref="AT17:AT18" si="13">AS17</f>
        <v>0</v>
      </c>
      <c r="AU17" s="175">
        <f t="shared" si="8"/>
        <v>0</v>
      </c>
      <c r="AV17" s="175">
        <f t="shared" si="11"/>
        <v>0</v>
      </c>
      <c r="AW17" s="40"/>
      <c r="AX17" s="217"/>
      <c r="AY17" s="197"/>
      <c r="BA17" s="111" t="s">
        <v>97</v>
      </c>
      <c r="BB17" s="111">
        <f ca="1">COUNTIF(OFFSET($C17,0,0,1,$AY10),"外")</f>
        <v>0</v>
      </c>
      <c r="BC17" s="111">
        <f ca="1">COUNTIF(OFFSET($C17,0,$AY10,1,7),"外")</f>
        <v>0</v>
      </c>
      <c r="BD17" s="111">
        <f ca="1">COUNTIF(OFFSET($C17,0,$AY10+7,1,7),"外")</f>
        <v>0</v>
      </c>
      <c r="BE17" s="111">
        <f ca="1">COUNTIF(OFFSET($C17,0,$AY10+14,1,7),"外")</f>
        <v>0</v>
      </c>
      <c r="BF17" s="111">
        <f ca="1">COUNTIF(OFFSET(C17,0,AY10+21,1,7),"外")</f>
        <v>0</v>
      </c>
      <c r="BG17" s="111">
        <f t="shared" ca="1" si="12"/>
        <v>0</v>
      </c>
    </row>
    <row r="18" spans="2:59" s="4" customFormat="1" ht="20.149999999999999" customHeight="1" x14ac:dyDescent="0.2">
      <c r="B18" s="45" t="str">
        <f>IF($U$5&lt;&gt;"",$U$5,"-")</f>
        <v>-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80"/>
      <c r="AH18" s="90" t="str">
        <f ca="1">IFERROR(IF(B18="-","-",COUNTIF(OFFSET($C18,0,0,1,$AY10),"○")/(AY10-BB18)),"-")</f>
        <v>-</v>
      </c>
      <c r="AI18" s="89" t="str">
        <f ca="1">IFERROR(IF(B18="-","-",COUNTIF(OFFSET($C18,0,$AY10,1,7),"○")/(7-BC18)),"-")</f>
        <v>-</v>
      </c>
      <c r="AJ18" s="89" t="str">
        <f ca="1">IFERROR(IF(B18="-","-",COUNTIF(OFFSET($C18,0,$AY10+7,1,7),"○")/(7-BD18)),"-")</f>
        <v>-</v>
      </c>
      <c r="AK18" s="89" t="str">
        <f ca="1">IFERROR(IF(B18="-","-",COUNTIF(OFFSET($C18,0,$AY10+14,1,7),"○")/(7-BE18)),"-")</f>
        <v>-</v>
      </c>
      <c r="AL18" s="105" t="str">
        <f ca="1">IF((AY18+SIGN(AY10))&lt;5,"-",IF(AY14=0,COUNTIF(OFFSET(C18,0,BH10+21,1,7),"○"),COUNTIF(OFFSET(C18,0,AY10+21,1,7),"○")/(7-BF15)))</f>
        <v>-</v>
      </c>
      <c r="AM18" s="172">
        <f t="shared" si="9"/>
        <v>0</v>
      </c>
      <c r="AN18" s="41" t="str">
        <f>IFERROR(AM18/AS18,"")</f>
        <v/>
      </c>
      <c r="AO18" s="66" t="str">
        <f t="shared" si="5"/>
        <v>-</v>
      </c>
      <c r="AP18" s="177">
        <f t="shared" si="6"/>
        <v>0</v>
      </c>
      <c r="AQ18" s="75" t="str">
        <f t="shared" si="10"/>
        <v/>
      </c>
      <c r="AR18" s="176">
        <f>COUNT(C9:AG9)</f>
        <v>31</v>
      </c>
      <c r="AS18" s="175">
        <f t="shared" si="7"/>
        <v>0</v>
      </c>
      <c r="AT18" s="175">
        <f t="shared" si="13"/>
        <v>0</v>
      </c>
      <c r="AU18" s="175">
        <f t="shared" si="8"/>
        <v>0</v>
      </c>
      <c r="AV18" s="175">
        <f t="shared" si="11"/>
        <v>0</v>
      </c>
      <c r="AW18" s="40"/>
      <c r="AX18" s="194" t="s">
        <v>93</v>
      </c>
      <c r="AY18" s="196">
        <f>ROUNDDOWN((AY12-AY10)/7,0)</f>
        <v>3</v>
      </c>
      <c r="BA18" s="111" t="s">
        <v>98</v>
      </c>
      <c r="BB18" s="111">
        <f ca="1">COUNTIF(OFFSET($C18,0,0,1,$AY10),"外")</f>
        <v>0</v>
      </c>
      <c r="BC18" s="111">
        <f ca="1">COUNTIF(OFFSET($C18,0,$AY10,1,7),"外")</f>
        <v>0</v>
      </c>
      <c r="BD18" s="111">
        <f ca="1">COUNTIF(OFFSET($C18,0,$AY10+7,1,7),"外")</f>
        <v>0</v>
      </c>
      <c r="BE18" s="111">
        <f ca="1">COUNTIF(OFFSET($C18,0,$AY10+14,1,7),"外")</f>
        <v>0</v>
      </c>
      <c r="BF18" s="111">
        <f ca="1">COUNTIF(OFFSET(C18,0,AY10+21,1,7),"外")</f>
        <v>0</v>
      </c>
      <c r="BG18" s="111">
        <f t="shared" ca="1" si="12"/>
        <v>0</v>
      </c>
    </row>
    <row r="19" spans="2:59" s="4" customFormat="1" ht="20.149999999999999" customHeight="1" x14ac:dyDescent="0.2">
      <c r="B19" s="45" t="str">
        <f>IF($V$5&lt;&gt;"",$V$5,"-")</f>
        <v>-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80"/>
      <c r="AH19" s="90" t="str">
        <f ca="1">IFERROR(IF(B19="-","-",COUNTIF(OFFSET($C19,0,0,1,$AY10),"○")/(AY10-BB19)),"-")</f>
        <v>-</v>
      </c>
      <c r="AI19" s="89" t="str">
        <f ca="1">IFERROR(IF(B19="-","-",COUNTIF(OFFSET($C19,0,$AY10,1,7),"○")/(7-BC19)),"-")</f>
        <v>-</v>
      </c>
      <c r="AJ19" s="89" t="str">
        <f ca="1">IFERROR(IF(B19="-","-",COUNTIF(OFFSET($C19,0,$AY10+7,1,7),"○")/(7-BD19)),"-")</f>
        <v>-</v>
      </c>
      <c r="AK19" s="89" t="str">
        <f ca="1">IFERROR(IF(B19="-","-",COUNTIF(OFFSET($C19,0,$AY10+14,1,7),"○")/(7-BE19)),"-")</f>
        <v>-</v>
      </c>
      <c r="AL19" s="105" t="str">
        <f ca="1">IF((AY18+SIGN(AY10))&lt;5,"-",IF(AY14=0,COUNTIF(OFFSET(C19,0,BH10+21,1,7),"○"),COUNTIF(OFFSET(C19,0,AY10+21,1,7),"○")/(7-BF15)))</f>
        <v>-</v>
      </c>
      <c r="AM19" s="172">
        <f>AU19</f>
        <v>0</v>
      </c>
      <c r="AN19" s="41" t="str">
        <f t="shared" ref="AN19:AN20" si="14">IFERROR(AM19/AS19,"")</f>
        <v/>
      </c>
      <c r="AO19" s="66" t="str">
        <f t="shared" si="5"/>
        <v>-</v>
      </c>
      <c r="AP19" s="177">
        <f t="shared" si="6"/>
        <v>0</v>
      </c>
      <c r="AQ19" s="75" t="str">
        <f>IFERROR(AP19/AT19,"")</f>
        <v/>
      </c>
      <c r="AR19" s="176">
        <f>COUNT(C9:AG9)</f>
        <v>31</v>
      </c>
      <c r="AS19" s="175">
        <f t="shared" si="7"/>
        <v>0</v>
      </c>
      <c r="AT19" s="175">
        <f>AS19</f>
        <v>0</v>
      </c>
      <c r="AU19" s="175">
        <f t="shared" si="8"/>
        <v>0</v>
      </c>
      <c r="AV19" s="175">
        <f t="shared" si="11"/>
        <v>0</v>
      </c>
      <c r="AW19" s="40"/>
      <c r="AX19" s="195"/>
      <c r="AY19" s="197"/>
      <c r="BA19" s="111" t="s">
        <v>99</v>
      </c>
      <c r="BB19" s="111">
        <f ca="1">COUNTIF(OFFSET($C19,0,0,1,$AY10),"外")</f>
        <v>0</v>
      </c>
      <c r="BC19" s="111">
        <f ca="1">COUNTIF(OFFSET($C19,0,$AY10,1,7),"外")</f>
        <v>0</v>
      </c>
      <c r="BD19" s="111">
        <f ca="1">COUNTIF(OFFSET($C19,0,$AY10+7,1,7),"外")</f>
        <v>0</v>
      </c>
      <c r="BE19" s="111">
        <f ca="1">COUNTIF(OFFSET($C19,0,$AY10+14,1,7),"外")</f>
        <v>0</v>
      </c>
      <c r="BF19" s="111">
        <f ca="1">COUNTIF(OFFSET(C19,0,AY10+21,1,7),"外")</f>
        <v>0</v>
      </c>
      <c r="BG19" s="111">
        <f ca="1">SUM(BB19:BF19)</f>
        <v>0</v>
      </c>
    </row>
    <row r="20" spans="2:59" s="4" customFormat="1" ht="20.149999999999999" customHeight="1" thickBot="1" x14ac:dyDescent="0.25">
      <c r="B20" s="46" t="str">
        <f>IF($W$5&lt;&gt;"",$W$5,"-")</f>
        <v>-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55"/>
      <c r="AH20" s="91" t="str">
        <f ca="1">IFERROR(IF(B20="-","-",COUNTIF(OFFSET($C20,0,0,1,$AY10),"○")/(AY10-BB20)),"-")</f>
        <v>-</v>
      </c>
      <c r="AI20" s="92" t="str">
        <f ca="1">IFERROR(IF(B20="-","-",COUNTIF(OFFSET($C20,0,$AY10,1,7),"○")/(7-BC20)),"-")</f>
        <v>-</v>
      </c>
      <c r="AJ20" s="92" t="str">
        <f ca="1">IFERROR(IF(B20="-","-",COUNTIF(OFFSET($C20,0,$AY10+7,1,7),"○")/(7-BD20)),"-")</f>
        <v>-</v>
      </c>
      <c r="AK20" s="92" t="str">
        <f ca="1">IF(B20="-","-",COUNTIF(OFFSET($C20,0,$AY10+14,1,7),"○")/(7-BE20))</f>
        <v>-</v>
      </c>
      <c r="AL20" s="106" t="str">
        <f ca="1">IF((AY18+SIGN(AY10))&lt;5,"-",IF(AY14=0,COUNTIF(OFFSET(C20,0,BH10+21,1,7),"○"),COUNTIF(OFFSET(C20,0,AY10+21,1,7),"○")/(7-BF15)))</f>
        <v>-</v>
      </c>
      <c r="AM20" s="64">
        <f t="shared" si="9"/>
        <v>0</v>
      </c>
      <c r="AN20" s="48" t="str">
        <f t="shared" si="14"/>
        <v/>
      </c>
      <c r="AO20" s="30" t="str">
        <f t="shared" si="5"/>
        <v>-</v>
      </c>
      <c r="AP20" s="71">
        <f t="shared" si="6"/>
        <v>0</v>
      </c>
      <c r="AQ20" s="72" t="str">
        <f t="shared" si="10"/>
        <v/>
      </c>
      <c r="AR20" s="176">
        <f>COUNT(C9:AG9)</f>
        <v>31</v>
      </c>
      <c r="AS20" s="175">
        <f t="shared" si="7"/>
        <v>0</v>
      </c>
      <c r="AT20" s="175">
        <f t="shared" ref="AT20" si="15">AS20</f>
        <v>0</v>
      </c>
      <c r="AU20" s="175">
        <f t="shared" si="8"/>
        <v>0</v>
      </c>
      <c r="AV20" s="175">
        <f t="shared" si="11"/>
        <v>0</v>
      </c>
      <c r="AW20" s="40"/>
      <c r="AX20" s="101"/>
      <c r="AY20" s="102"/>
      <c r="BA20" s="111" t="s">
        <v>100</v>
      </c>
      <c r="BB20" s="111">
        <f ca="1">COUNTIF(OFFSET($C20,0,0,1,$AY10),"外")</f>
        <v>0</v>
      </c>
      <c r="BC20" s="111">
        <f ca="1">COUNTIF(OFFSET($C20,0,$AY10,1,7),"外")</f>
        <v>0</v>
      </c>
      <c r="BD20" s="111">
        <f ca="1">COUNTIF(OFFSET($C20,0,$AY10+7,1,7),"外")</f>
        <v>0</v>
      </c>
      <c r="BE20" s="111">
        <f ca="1">COUNTIF(OFFSET($C20,0,$AY10+14,1,7),"外")</f>
        <v>0</v>
      </c>
      <c r="BF20" s="111">
        <f ca="1">COUNTIF(OFFSET(C20,0,AY10+21,1,7),"外")</f>
        <v>0</v>
      </c>
      <c r="BG20" s="111">
        <f t="shared" ca="1" si="12"/>
        <v>0</v>
      </c>
    </row>
    <row r="21" spans="2:59" ht="13.5" thickBot="1" x14ac:dyDescent="0.25">
      <c r="AV21" s="32"/>
    </row>
    <row r="22" spans="2:59" ht="13.5" customHeight="1" x14ac:dyDescent="0.2">
      <c r="B22" s="181" t="s">
        <v>0</v>
      </c>
      <c r="C22" s="252">
        <f>DATE(YEAR(C8),MONTH(C8)+1,DAY(C8))</f>
        <v>45597</v>
      </c>
      <c r="D22" s="253"/>
      <c r="E22" s="253"/>
      <c r="F22" s="253"/>
      <c r="G22" s="253"/>
      <c r="H22" s="253"/>
      <c r="I22" s="253"/>
      <c r="J22" s="253"/>
      <c r="K22" s="253"/>
      <c r="L22" s="253"/>
      <c r="M22" s="253"/>
      <c r="N22" s="253"/>
      <c r="O22" s="253"/>
      <c r="P22" s="253"/>
      <c r="Q22" s="253"/>
      <c r="R22" s="253"/>
      <c r="S22" s="253"/>
      <c r="T22" s="253"/>
      <c r="U22" s="253"/>
      <c r="V22" s="253"/>
      <c r="W22" s="253"/>
      <c r="X22" s="253"/>
      <c r="Y22" s="253"/>
      <c r="Z22" s="253"/>
      <c r="AA22" s="253"/>
      <c r="AB22" s="253"/>
      <c r="AC22" s="253"/>
      <c r="AD22" s="253"/>
      <c r="AE22" s="253"/>
      <c r="AF22" s="253"/>
      <c r="AG22" s="253"/>
      <c r="AH22" s="254" t="s">
        <v>113</v>
      </c>
      <c r="AI22" s="255"/>
      <c r="AJ22" s="255"/>
      <c r="AK22" s="255"/>
      <c r="AL22" s="256"/>
      <c r="AM22" s="260" t="s">
        <v>46</v>
      </c>
      <c r="AN22" s="261"/>
      <c r="AO22" s="262"/>
      <c r="AP22" s="266" t="s">
        <v>11</v>
      </c>
      <c r="AQ22" s="267"/>
      <c r="AR22" s="270" t="s">
        <v>15</v>
      </c>
      <c r="AS22" s="206" t="s">
        <v>16</v>
      </c>
      <c r="AT22" s="221" t="s">
        <v>17</v>
      </c>
      <c r="AU22" s="241"/>
      <c r="AV22" s="241"/>
      <c r="AX22" s="242" t="s">
        <v>88</v>
      </c>
      <c r="AY22" s="243"/>
    </row>
    <row r="23" spans="2:59" x14ac:dyDescent="0.2">
      <c r="B23" s="10" t="s">
        <v>1</v>
      </c>
      <c r="C23" s="11">
        <f>DATE(YEAR(C22),MONTH(C22),DAY(C22))</f>
        <v>45597</v>
      </c>
      <c r="D23" s="11">
        <f>IF(MONTH(DATE(YEAR(C23),MONTH(C23),DAY(C23)+1))=MONTH($C22),DATE(YEAR(C23),MONTH(C23),DAY(C23)+1),"")</f>
        <v>45598</v>
      </c>
      <c r="E23" s="11">
        <f t="shared" ref="E23:AG23" si="16">IF(MONTH(DATE(YEAR(D23),MONTH(D23),DAY(D23)+1))=MONTH($C22),DATE(YEAR(D23),MONTH(D23),DAY(D23)+1),"")</f>
        <v>45599</v>
      </c>
      <c r="F23" s="11">
        <f t="shared" si="16"/>
        <v>45600</v>
      </c>
      <c r="G23" s="11">
        <f t="shared" si="16"/>
        <v>45601</v>
      </c>
      <c r="H23" s="11">
        <f t="shared" si="16"/>
        <v>45602</v>
      </c>
      <c r="I23" s="11">
        <f t="shared" si="16"/>
        <v>45603</v>
      </c>
      <c r="J23" s="11">
        <f t="shared" si="16"/>
        <v>45604</v>
      </c>
      <c r="K23" s="11">
        <f t="shared" si="16"/>
        <v>45605</v>
      </c>
      <c r="L23" s="11">
        <f t="shared" si="16"/>
        <v>45606</v>
      </c>
      <c r="M23" s="11">
        <f t="shared" si="16"/>
        <v>45607</v>
      </c>
      <c r="N23" s="11">
        <f t="shared" si="16"/>
        <v>45608</v>
      </c>
      <c r="O23" s="11">
        <f t="shared" si="16"/>
        <v>45609</v>
      </c>
      <c r="P23" s="11">
        <f t="shared" si="16"/>
        <v>45610</v>
      </c>
      <c r="Q23" s="11">
        <f t="shared" si="16"/>
        <v>45611</v>
      </c>
      <c r="R23" s="11">
        <f t="shared" si="16"/>
        <v>45612</v>
      </c>
      <c r="S23" s="11">
        <f t="shared" si="16"/>
        <v>45613</v>
      </c>
      <c r="T23" s="11">
        <f t="shared" si="16"/>
        <v>45614</v>
      </c>
      <c r="U23" s="11">
        <f t="shared" si="16"/>
        <v>45615</v>
      </c>
      <c r="V23" s="11">
        <f t="shared" si="16"/>
        <v>45616</v>
      </c>
      <c r="W23" s="11">
        <f t="shared" si="16"/>
        <v>45617</v>
      </c>
      <c r="X23" s="11">
        <f t="shared" si="16"/>
        <v>45618</v>
      </c>
      <c r="Y23" s="11">
        <f t="shared" si="16"/>
        <v>45619</v>
      </c>
      <c r="Z23" s="11">
        <f t="shared" si="16"/>
        <v>45620</v>
      </c>
      <c r="AA23" s="11">
        <f t="shared" si="16"/>
        <v>45621</v>
      </c>
      <c r="AB23" s="11">
        <f t="shared" si="16"/>
        <v>45622</v>
      </c>
      <c r="AC23" s="11">
        <f t="shared" si="16"/>
        <v>45623</v>
      </c>
      <c r="AD23" s="11">
        <f t="shared" si="16"/>
        <v>45624</v>
      </c>
      <c r="AE23" s="11">
        <f t="shared" si="16"/>
        <v>45625</v>
      </c>
      <c r="AF23" s="11">
        <f t="shared" si="16"/>
        <v>45626</v>
      </c>
      <c r="AG23" s="29" t="str">
        <f t="shared" si="16"/>
        <v/>
      </c>
      <c r="AH23" s="257"/>
      <c r="AI23" s="258"/>
      <c r="AJ23" s="258"/>
      <c r="AK23" s="258"/>
      <c r="AL23" s="259"/>
      <c r="AM23" s="263"/>
      <c r="AN23" s="264"/>
      <c r="AO23" s="265"/>
      <c r="AP23" s="268"/>
      <c r="AQ23" s="269"/>
      <c r="AR23" s="271"/>
      <c r="AS23" s="207"/>
      <c r="AT23" s="221"/>
      <c r="AU23" s="241"/>
      <c r="AV23" s="241"/>
      <c r="AX23" s="244"/>
      <c r="AY23" s="245"/>
    </row>
    <row r="24" spans="2:59" ht="13.5" customHeight="1" x14ac:dyDescent="0.2">
      <c r="B24" s="10" t="s">
        <v>2</v>
      </c>
      <c r="C24" s="12" t="str">
        <f t="shared" ref="C24:AG24" si="17">TEXT(C23,"aaa")</f>
        <v>金</v>
      </c>
      <c r="D24" s="12" t="str">
        <f t="shared" si="17"/>
        <v>土</v>
      </c>
      <c r="E24" s="12" t="str">
        <f t="shared" si="17"/>
        <v>日</v>
      </c>
      <c r="F24" s="12" t="str">
        <f t="shared" si="17"/>
        <v>月</v>
      </c>
      <c r="G24" s="12" t="str">
        <f t="shared" si="17"/>
        <v>火</v>
      </c>
      <c r="H24" s="12" t="str">
        <f t="shared" si="17"/>
        <v>水</v>
      </c>
      <c r="I24" s="12" t="str">
        <f t="shared" si="17"/>
        <v>木</v>
      </c>
      <c r="J24" s="12" t="str">
        <f t="shared" si="17"/>
        <v>金</v>
      </c>
      <c r="K24" s="12" t="str">
        <f t="shared" si="17"/>
        <v>土</v>
      </c>
      <c r="L24" s="12" t="str">
        <f t="shared" si="17"/>
        <v>日</v>
      </c>
      <c r="M24" s="12" t="str">
        <f t="shared" si="17"/>
        <v>月</v>
      </c>
      <c r="N24" s="12" t="str">
        <f t="shared" si="17"/>
        <v>火</v>
      </c>
      <c r="O24" s="12" t="str">
        <f t="shared" si="17"/>
        <v>水</v>
      </c>
      <c r="P24" s="12" t="str">
        <f t="shared" si="17"/>
        <v>木</v>
      </c>
      <c r="Q24" s="12" t="str">
        <f t="shared" si="17"/>
        <v>金</v>
      </c>
      <c r="R24" s="12" t="str">
        <f t="shared" si="17"/>
        <v>土</v>
      </c>
      <c r="S24" s="12" t="str">
        <f t="shared" si="17"/>
        <v>日</v>
      </c>
      <c r="T24" s="12" t="str">
        <f t="shared" si="17"/>
        <v>月</v>
      </c>
      <c r="U24" s="12" t="str">
        <f t="shared" si="17"/>
        <v>火</v>
      </c>
      <c r="V24" s="12" t="str">
        <f>TEXT(V23,"aaa")</f>
        <v>水</v>
      </c>
      <c r="W24" s="12" t="str">
        <f t="shared" si="17"/>
        <v>木</v>
      </c>
      <c r="X24" s="12" t="str">
        <f t="shared" si="17"/>
        <v>金</v>
      </c>
      <c r="Y24" s="12" t="str">
        <f t="shared" si="17"/>
        <v>土</v>
      </c>
      <c r="Z24" s="12" t="str">
        <f t="shared" si="17"/>
        <v>日</v>
      </c>
      <c r="AA24" s="12" t="str">
        <f t="shared" si="17"/>
        <v>月</v>
      </c>
      <c r="AB24" s="12" t="str">
        <f t="shared" si="17"/>
        <v>火</v>
      </c>
      <c r="AC24" s="12" t="str">
        <f t="shared" si="17"/>
        <v>水</v>
      </c>
      <c r="AD24" s="12" t="str">
        <f t="shared" si="17"/>
        <v>木</v>
      </c>
      <c r="AE24" s="12" t="str">
        <f t="shared" si="17"/>
        <v>金</v>
      </c>
      <c r="AF24" s="12" t="str">
        <f t="shared" si="17"/>
        <v>土</v>
      </c>
      <c r="AG24" s="180" t="str">
        <f t="shared" si="17"/>
        <v/>
      </c>
      <c r="AH24" s="246" t="s">
        <v>83</v>
      </c>
      <c r="AI24" s="247" t="s">
        <v>84</v>
      </c>
      <c r="AJ24" s="247" t="s">
        <v>85</v>
      </c>
      <c r="AK24" s="247" t="s">
        <v>86</v>
      </c>
      <c r="AL24" s="248" t="s">
        <v>87</v>
      </c>
      <c r="AM24" s="249" t="s">
        <v>40</v>
      </c>
      <c r="AN24" s="228" t="s">
        <v>12</v>
      </c>
      <c r="AO24" s="231" t="s">
        <v>47</v>
      </c>
      <c r="AP24" s="234" t="s">
        <v>40</v>
      </c>
      <c r="AQ24" s="237" t="s">
        <v>13</v>
      </c>
      <c r="AR24" s="240"/>
      <c r="AS24" s="221"/>
      <c r="AT24" s="221"/>
      <c r="AU24" s="171"/>
      <c r="AV24" s="171"/>
      <c r="AX24" s="223" t="s">
        <v>89</v>
      </c>
      <c r="AY24" s="224">
        <f>ABS(IF(WEEKDAY(C22,3)=0,7,WEEKDAY(C22,3)-7))</f>
        <v>3</v>
      </c>
    </row>
    <row r="25" spans="2:59" s="3" customFormat="1" ht="23.5" customHeight="1" x14ac:dyDescent="0.2">
      <c r="B25" s="225" t="s">
        <v>3</v>
      </c>
      <c r="C25" s="218" t="str">
        <f>IFERROR(VLOOKUP(C23,祝日一覧!$A:$C,3,FALSE),"")</f>
        <v/>
      </c>
      <c r="D25" s="218" t="str">
        <f>IFERROR(VLOOKUP(D23,祝日一覧!$A:$C,3,FALSE),"")</f>
        <v/>
      </c>
      <c r="E25" s="218" t="str">
        <f>IFERROR(VLOOKUP(E23,祝日一覧!$A:$C,3,FALSE),"")</f>
        <v>文化の日</v>
      </c>
      <c r="F25" s="218" t="str">
        <f>IFERROR(VLOOKUP(F23,祝日一覧!$A:$C,3,FALSE),"")</f>
        <v>振替休日</v>
      </c>
      <c r="G25" s="218" t="str">
        <f>IFERROR(VLOOKUP(G23,祝日一覧!$A:$C,3,FALSE),"")</f>
        <v/>
      </c>
      <c r="H25" s="218" t="str">
        <f>IFERROR(VLOOKUP(H23,祝日一覧!$A:$C,3,FALSE),"")</f>
        <v/>
      </c>
      <c r="I25" s="218" t="str">
        <f>IFERROR(VLOOKUP(I23,祝日一覧!$A:$C,3,FALSE),"")</f>
        <v/>
      </c>
      <c r="J25" s="218" t="str">
        <f>IFERROR(VLOOKUP(J23,祝日一覧!$A:$C,3,FALSE),"")</f>
        <v/>
      </c>
      <c r="K25" s="218" t="str">
        <f>IFERROR(VLOOKUP(K23,祝日一覧!$A:$C,3,FALSE),"")</f>
        <v/>
      </c>
      <c r="L25" s="218" t="str">
        <f>IFERROR(VLOOKUP(L23,祝日一覧!$A:$C,3,FALSE),"")</f>
        <v/>
      </c>
      <c r="M25" s="218" t="str">
        <f>IFERROR(VLOOKUP(M23,祝日一覧!$A:$C,3,FALSE),"")</f>
        <v/>
      </c>
      <c r="N25" s="218" t="str">
        <f>IFERROR(VLOOKUP(N23,祝日一覧!$A:$C,3,FALSE),"")</f>
        <v/>
      </c>
      <c r="O25" s="218" t="str">
        <f>IFERROR(VLOOKUP(O23,祝日一覧!$A:$C,3,FALSE),"")</f>
        <v/>
      </c>
      <c r="P25" s="218" t="str">
        <f>IFERROR(VLOOKUP(P23,祝日一覧!$A:$C,3,FALSE),"")</f>
        <v/>
      </c>
      <c r="Q25" s="218" t="str">
        <f>IFERROR(VLOOKUP(Q23,祝日一覧!$A:$C,3,FALSE),"")</f>
        <v/>
      </c>
      <c r="R25" s="218" t="str">
        <f>IFERROR(VLOOKUP(R23,祝日一覧!$A:$C,3,FALSE),"")</f>
        <v/>
      </c>
      <c r="S25" s="218" t="str">
        <f>IFERROR(VLOOKUP(S23,祝日一覧!$A:$C,3,FALSE),"")</f>
        <v/>
      </c>
      <c r="T25" s="218" t="str">
        <f>IFERROR(VLOOKUP(T23,祝日一覧!$A:$C,3,FALSE),"")</f>
        <v/>
      </c>
      <c r="U25" s="218" t="str">
        <f>IFERROR(VLOOKUP(U23,祝日一覧!$A:$C,3,FALSE),"")</f>
        <v/>
      </c>
      <c r="V25" s="218" t="str">
        <f>IFERROR(VLOOKUP(V23,祝日一覧!$A:$C,3,FALSE),"")</f>
        <v/>
      </c>
      <c r="W25" s="218" t="str">
        <f>IFERROR(VLOOKUP(W23,祝日一覧!$A:$C,3,FALSE),"")</f>
        <v/>
      </c>
      <c r="X25" s="218" t="str">
        <f>IFERROR(VLOOKUP(X23,祝日一覧!$A:$C,3,FALSE),"")</f>
        <v/>
      </c>
      <c r="Y25" s="218" t="str">
        <f>IFERROR(VLOOKUP(Y23,祝日一覧!$A:$C,3,FALSE),"")</f>
        <v>勤労感謝の日</v>
      </c>
      <c r="Z25" s="218" t="str">
        <f>IFERROR(VLOOKUP(Z23,祝日一覧!$A:$C,3,FALSE),"")</f>
        <v/>
      </c>
      <c r="AA25" s="218" t="str">
        <f>IFERROR(VLOOKUP(AA23,祝日一覧!$A:$C,3,FALSE),"")</f>
        <v/>
      </c>
      <c r="AB25" s="218" t="str">
        <f>IFERROR(VLOOKUP(AB23,祝日一覧!$A:$C,3,FALSE),"")</f>
        <v/>
      </c>
      <c r="AC25" s="218" t="str">
        <f>IFERROR(VLOOKUP(AC23,祝日一覧!$A:$C,3,FALSE),"")</f>
        <v/>
      </c>
      <c r="AD25" s="218" t="str">
        <f>IFERROR(VLOOKUP(AD23,祝日一覧!$A:$C,3,FALSE),"")</f>
        <v/>
      </c>
      <c r="AE25" s="218" t="str">
        <f>IFERROR(VLOOKUP(AE23,祝日一覧!$A:$C,3,FALSE),"")</f>
        <v/>
      </c>
      <c r="AF25" s="218" t="str">
        <f>IFERROR(VLOOKUP(AF23,祝日一覧!$A:$C,3,FALSE),"")</f>
        <v/>
      </c>
      <c r="AG25" s="208" t="str">
        <f>IFERROR(VLOOKUP(AG23,祝日一覧!$A:$C,3,FALSE),"")</f>
        <v/>
      </c>
      <c r="AH25" s="246"/>
      <c r="AI25" s="247"/>
      <c r="AJ25" s="247"/>
      <c r="AK25" s="247"/>
      <c r="AL25" s="248"/>
      <c r="AM25" s="250"/>
      <c r="AN25" s="229"/>
      <c r="AO25" s="232"/>
      <c r="AP25" s="235"/>
      <c r="AQ25" s="238"/>
      <c r="AR25" s="240"/>
      <c r="AS25" s="221"/>
      <c r="AT25" s="222"/>
      <c r="AU25" s="179"/>
      <c r="AV25" s="171"/>
      <c r="AW25" s="40"/>
      <c r="AX25" s="223"/>
      <c r="AY25" s="224"/>
    </row>
    <row r="26" spans="2:59" s="3" customFormat="1" ht="43" customHeight="1" x14ac:dyDescent="0.2">
      <c r="B26" s="226"/>
      <c r="C26" s="219"/>
      <c r="D26" s="219"/>
      <c r="E26" s="219"/>
      <c r="F26" s="219"/>
      <c r="G26" s="219"/>
      <c r="H26" s="219"/>
      <c r="I26" s="219"/>
      <c r="J26" s="219"/>
      <c r="K26" s="219"/>
      <c r="L26" s="219"/>
      <c r="M26" s="219"/>
      <c r="N26" s="219"/>
      <c r="O26" s="219"/>
      <c r="P26" s="219"/>
      <c r="Q26" s="219"/>
      <c r="R26" s="219"/>
      <c r="S26" s="219"/>
      <c r="T26" s="219"/>
      <c r="U26" s="219"/>
      <c r="V26" s="219"/>
      <c r="W26" s="219"/>
      <c r="X26" s="219"/>
      <c r="Y26" s="219"/>
      <c r="Z26" s="219"/>
      <c r="AA26" s="219"/>
      <c r="AB26" s="219"/>
      <c r="AC26" s="219"/>
      <c r="AD26" s="219"/>
      <c r="AE26" s="219"/>
      <c r="AF26" s="219"/>
      <c r="AG26" s="209"/>
      <c r="AH26" s="93" t="str">
        <f>IF($AY24=7,DBCS(1&amp;"日～"&amp;7&amp;"日"),DBCS("前"&amp;DAY(EOMONTH($C22-1,0))-6+$AY24&amp;"日～"&amp;$AY24&amp;"日"))</f>
        <v>前２８日～３日</v>
      </c>
      <c r="AI26" s="112" t="str">
        <f>DBCS($AY24+1&amp;"日～"&amp;$AY24+7&amp;"日")</f>
        <v>４日～１０日</v>
      </c>
      <c r="AJ26" s="112" t="str">
        <f>DBCS($AY24+8&amp;"日～"&amp;$AY24+14&amp;"日")</f>
        <v>１１日～１７日</v>
      </c>
      <c r="AK26" s="112" t="str">
        <f>DBCS($AY24+15&amp;"日～"&amp;$AY24+21&amp;"日")</f>
        <v>１８日～２４日</v>
      </c>
      <c r="AL26" s="113" t="str">
        <f>IF(AND(AY24=7,AY28=0),"-",IF($AY32=3,"-",DBCS($AY24+22&amp;"日～"&amp;$AY24+28&amp;"日")))</f>
        <v>-</v>
      </c>
      <c r="AM26" s="250"/>
      <c r="AN26" s="229"/>
      <c r="AO26" s="232"/>
      <c r="AP26" s="235"/>
      <c r="AQ26" s="238"/>
      <c r="AR26" s="178"/>
      <c r="AS26" s="174"/>
      <c r="AT26" s="174"/>
      <c r="AU26" s="184"/>
      <c r="AV26" s="184"/>
      <c r="AW26" s="40"/>
      <c r="AX26" s="99" t="s">
        <v>90</v>
      </c>
      <c r="AY26" s="100">
        <f>DAY(EOMONTH(C22,0))</f>
        <v>30</v>
      </c>
      <c r="BA26" s="211" t="s">
        <v>105</v>
      </c>
      <c r="BB26" s="212"/>
      <c r="BC26" s="212"/>
      <c r="BD26" s="212"/>
      <c r="BE26" s="212"/>
      <c r="BF26" s="212"/>
      <c r="BG26" s="213"/>
    </row>
    <row r="27" spans="2:59" s="3" customFormat="1" ht="19.5" customHeight="1" x14ac:dyDescent="0.2">
      <c r="B27" s="226"/>
      <c r="C27" s="219"/>
      <c r="D27" s="219"/>
      <c r="E27" s="219"/>
      <c r="F27" s="219"/>
      <c r="G27" s="219"/>
      <c r="H27" s="219"/>
      <c r="I27" s="219"/>
      <c r="J27" s="219"/>
      <c r="K27" s="219"/>
      <c r="L27" s="219"/>
      <c r="M27" s="219"/>
      <c r="N27" s="219"/>
      <c r="O27" s="219"/>
      <c r="P27" s="219"/>
      <c r="Q27" s="219"/>
      <c r="R27" s="219"/>
      <c r="S27" s="219"/>
      <c r="T27" s="219"/>
      <c r="U27" s="219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09"/>
      <c r="AH27" s="93" t="e">
        <f ca="1">IF(AH28&gt;=0.285,"達成","未")</f>
        <v>#DIV/0!</v>
      </c>
      <c r="AI27" s="166" t="e">
        <f ca="1">IF(AI28&gt;=0.285,"達成","未")</f>
        <v>#DIV/0!</v>
      </c>
      <c r="AJ27" s="166" t="e">
        <f t="shared" ref="AJ27:AK27" ca="1" si="18">IF(AJ28&gt;=0.285,"達成","未")</f>
        <v>#DIV/0!</v>
      </c>
      <c r="AK27" s="166" t="e">
        <f t="shared" ca="1" si="18"/>
        <v>#DIV/0!</v>
      </c>
      <c r="AL27" s="167" t="str">
        <f ca="1">IF(AL28="-","-",IF(AL28&gt;=0.285,"達成","未"))</f>
        <v>-</v>
      </c>
      <c r="AM27" s="251"/>
      <c r="AN27" s="230"/>
      <c r="AO27" s="233"/>
      <c r="AP27" s="236"/>
      <c r="AQ27" s="239"/>
      <c r="AR27" s="178"/>
      <c r="AS27" s="174"/>
      <c r="AT27" s="174"/>
      <c r="AU27" s="184"/>
      <c r="AV27" s="184"/>
      <c r="AW27" s="40"/>
      <c r="AX27" s="99"/>
      <c r="AY27" s="100"/>
      <c r="BA27" s="168"/>
      <c r="BB27" s="169"/>
      <c r="BC27" s="169"/>
      <c r="BD27" s="169"/>
      <c r="BE27" s="169"/>
      <c r="BF27" s="169"/>
      <c r="BG27" s="170"/>
    </row>
    <row r="28" spans="2:59" s="4" customFormat="1" ht="20.149999999999999" customHeight="1" thickBot="1" x14ac:dyDescent="0.25">
      <c r="B28" s="226"/>
      <c r="C28" s="219"/>
      <c r="D28" s="219"/>
      <c r="E28" s="219"/>
      <c r="F28" s="219"/>
      <c r="G28" s="219"/>
      <c r="H28" s="219"/>
      <c r="I28" s="219"/>
      <c r="J28" s="219"/>
      <c r="K28" s="219"/>
      <c r="L28" s="219"/>
      <c r="M28" s="219"/>
      <c r="N28" s="219"/>
      <c r="O28" s="219"/>
      <c r="P28" s="219"/>
      <c r="Q28" s="219"/>
      <c r="R28" s="219"/>
      <c r="S28" s="219"/>
      <c r="T28" s="219"/>
      <c r="U28" s="219"/>
      <c r="V28" s="219"/>
      <c r="W28" s="219"/>
      <c r="X28" s="219"/>
      <c r="Y28" s="219"/>
      <c r="Z28" s="219"/>
      <c r="AA28" s="219"/>
      <c r="AB28" s="219"/>
      <c r="AC28" s="219"/>
      <c r="AD28" s="219"/>
      <c r="AE28" s="219"/>
      <c r="AF28" s="219"/>
      <c r="AG28" s="209"/>
      <c r="AH28" s="120" t="e">
        <f ca="1">AVERAGE(AH29:AH34)</f>
        <v>#DIV/0!</v>
      </c>
      <c r="AI28" s="103" t="e">
        <f t="shared" ref="AI28:AK28" ca="1" si="19">AVERAGE(AI29:AI34)</f>
        <v>#DIV/0!</v>
      </c>
      <c r="AJ28" s="103" t="e">
        <f t="shared" ca="1" si="19"/>
        <v>#DIV/0!</v>
      </c>
      <c r="AK28" s="103" t="e">
        <f t="shared" ca="1" si="19"/>
        <v>#DIV/0!</v>
      </c>
      <c r="AL28" s="104" t="str">
        <f ca="1">IFERROR(AVERAGE(AL29:AL34),"-")</f>
        <v>-</v>
      </c>
      <c r="AM28" s="64"/>
      <c r="AN28" s="48" t="e">
        <f>AVERAGE(AN29:AN34)</f>
        <v>#DIV/0!</v>
      </c>
      <c r="AO28" s="30" t="e">
        <f>IF(AN28&gt;=0.285,"達成","未")</f>
        <v>#DIV/0!</v>
      </c>
      <c r="AP28" s="71"/>
      <c r="AQ28" s="72" t="e">
        <f>AVERAGE(AQ29:AQ34)</f>
        <v>#DIV/0!</v>
      </c>
      <c r="AR28" s="62" t="s">
        <v>15</v>
      </c>
      <c r="AS28" s="49" t="s">
        <v>16</v>
      </c>
      <c r="AT28" s="50" t="s">
        <v>58</v>
      </c>
      <c r="AU28" s="38" t="s">
        <v>56</v>
      </c>
      <c r="AV28" s="173" t="s">
        <v>57</v>
      </c>
      <c r="AW28" s="60" t="s">
        <v>66</v>
      </c>
      <c r="AX28" s="214" t="s">
        <v>91</v>
      </c>
      <c r="AY28" s="215">
        <f>MOD(AY26-AY24,7)</f>
        <v>6</v>
      </c>
      <c r="AZ28" s="97" t="s">
        <v>106</v>
      </c>
      <c r="BA28" s="111"/>
      <c r="BB28" s="111" t="s">
        <v>83</v>
      </c>
      <c r="BC28" s="111" t="s">
        <v>84</v>
      </c>
      <c r="BD28" s="111" t="s">
        <v>85</v>
      </c>
      <c r="BE28" s="111" t="s">
        <v>86</v>
      </c>
      <c r="BF28" s="111" t="s">
        <v>87</v>
      </c>
      <c r="BG28" s="111" t="s">
        <v>101</v>
      </c>
    </row>
    <row r="29" spans="2:59" s="4" customFormat="1" ht="20.149999999999999" customHeight="1" x14ac:dyDescent="0.2">
      <c r="B29" s="51" t="str">
        <f>IF($R$5&lt;&gt;"",$R$5,"-")</f>
        <v>-</v>
      </c>
      <c r="C29" s="182"/>
      <c r="D29" s="182"/>
      <c r="E29" s="182"/>
      <c r="F29" s="182"/>
      <c r="G29" s="182"/>
      <c r="H29" s="182"/>
      <c r="I29" s="182"/>
      <c r="J29" s="182"/>
      <c r="K29" s="182"/>
      <c r="L29" s="182"/>
      <c r="M29" s="182"/>
      <c r="N29" s="182"/>
      <c r="O29" s="182"/>
      <c r="P29" s="182"/>
      <c r="Q29" s="182"/>
      <c r="R29" s="182"/>
      <c r="S29" s="182"/>
      <c r="T29" s="182"/>
      <c r="U29" s="182"/>
      <c r="V29" s="182"/>
      <c r="W29" s="182"/>
      <c r="X29" s="182"/>
      <c r="Y29" s="182"/>
      <c r="Z29" s="182"/>
      <c r="AA29" s="182"/>
      <c r="AB29" s="182"/>
      <c r="AC29" s="182"/>
      <c r="AD29" s="182"/>
      <c r="AE29" s="182"/>
      <c r="AF29" s="182"/>
      <c r="AG29" s="61"/>
      <c r="AH29" s="122" t="str">
        <f ca="1">IFERROR(IF(B29="-","-",IF(AY24=7,COUNTIF(OFFSET($C29,0,0,1,$AY24),"○")/(7-BB29),(COUNTIF(OFFSET($C29,0,0,1,$AY24),"○")+COUNTIF(OFFSET($C29,-14,DAY(EOMONTH(C22-1,0))-7+$AY24,1,7-$AY24),"○"))/(7-BB29))),"-")</f>
        <v>-</v>
      </c>
      <c r="AI29" s="116" t="str">
        <f ca="1">IF($B29="-","-",COUNTIF(OFFSET($C29,0,$AY24,1,7),"○")/7-BC29)</f>
        <v>-</v>
      </c>
      <c r="AJ29" s="145" t="str">
        <f ca="1">IF($B29="-","-",COUNTIF(OFFSET($C29,0,$AY24,1,7),"○")/7-BD29)</f>
        <v>-</v>
      </c>
      <c r="AK29" s="145" t="str">
        <f ca="1">IF($B29="-","-",COUNTIF(OFFSET($C29,0,$AY24,1,7),"○")/7-BE29)</f>
        <v>-</v>
      </c>
      <c r="AL29" s="146" t="str">
        <f ca="1">IF($B29="-","-",IF((AY32+SIGN(AY24))&lt;5,"-",COUNTIF(OFFSET(C29,0,AY24+21,1,7),"○")/(7-BF29)))</f>
        <v>-</v>
      </c>
      <c r="AM29" s="65">
        <f>AU29</f>
        <v>0</v>
      </c>
      <c r="AN29" s="41" t="str">
        <f>IFERROR(AM29/AS29,"")</f>
        <v/>
      </c>
      <c r="AO29" s="67" t="str">
        <f t="shared" ref="AO29:AO34" si="20">IFERROR(IF(B29="-",B29,IF(AM29/AS29&gt;=0.285,"達成","未")),"-")</f>
        <v>-</v>
      </c>
      <c r="AP29" s="73">
        <f t="shared" ref="AP29:AP34" si="21">AV29</f>
        <v>0</v>
      </c>
      <c r="AQ29" s="74" t="str">
        <f>IFERROR(AP29/AT29,"")</f>
        <v/>
      </c>
      <c r="AR29" s="176">
        <f>COUNT(C23:AG23)</f>
        <v>30</v>
      </c>
      <c r="AS29" s="175">
        <f t="shared" ref="AS29:AS34" si="22">IF(OR(B29="-",B29=""),0,IFERROR(AR29-COUNTIF(C29:AG29,"外"),))</f>
        <v>0</v>
      </c>
      <c r="AT29" s="175">
        <f t="shared" ref="AT29:AT34" si="23">AS29+AT15</f>
        <v>0</v>
      </c>
      <c r="AU29" s="175">
        <f t="shared" ref="AU29:AU34" si="24">COUNTIF(C29:AG29,"○")</f>
        <v>0</v>
      </c>
      <c r="AV29" s="175">
        <f t="shared" ref="AV29:AV34" si="25">AV15+AU29</f>
        <v>0</v>
      </c>
      <c r="AW29" s="98">
        <f>IF(C22&gt;DATE($K$6,$M$6,1),0,IF(SUM(AS29:AS34)=0,1,IF(AO28="達成",1,0)))</f>
        <v>1</v>
      </c>
      <c r="AX29" s="214"/>
      <c r="AY29" s="215"/>
      <c r="AZ29" s="98">
        <f>IF(C22&gt;DATE($K$6,$M$6,1),0,IF(SUM(AS29:AS34)=0,1,IF(AND(AH28&gt;0.285,AI28&gt;0.285,AJ28&gt;0.285,AK28&gt;0.285,AL28&gt;0.285),1,0)))</f>
        <v>1</v>
      </c>
      <c r="BA29" s="111" t="s">
        <v>95</v>
      </c>
      <c r="BB29" s="111">
        <f ca="1">IF(AY24=7,COUNTIF(OFFSET($C29,0,0,1,$AY24),"外"),COUNTIF(OFFSET($C29,0,0,1,$AY24),"外")+COUNTIF(OFFSET($C29,-13,DAY(EOMONTH(C22-1,0))-7+$AY24,1,7-$AY24),"外"))</f>
        <v>0</v>
      </c>
      <c r="BC29" s="111">
        <f ca="1">COUNTIF(OFFSET($C29,0,$AY24,1,7),"外")</f>
        <v>0</v>
      </c>
      <c r="BD29" s="111">
        <f ca="1">COUNTIF(OFFSET($C29,0,$AY24+7,1,7),"外")</f>
        <v>0</v>
      </c>
      <c r="BE29" s="111">
        <f ca="1">COUNTIF(OFFSET($C29,0,$AY24+14,1,7),"外")</f>
        <v>0</v>
      </c>
      <c r="BF29" s="111">
        <f ca="1">COUNTIF(OFFSET(C29,0,AY24+21,1,7),"外")</f>
        <v>0</v>
      </c>
      <c r="BG29" s="111">
        <f ca="1">SUM(BB29:BF29)</f>
        <v>0</v>
      </c>
    </row>
    <row r="30" spans="2:59" s="4" customFormat="1" ht="20.149999999999999" customHeight="1" x14ac:dyDescent="0.2">
      <c r="B30" s="45" t="str">
        <f>IF($S$5&lt;&gt;"",$S$5,"-")</f>
        <v>-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80"/>
      <c r="AH30" s="90" t="str">
        <f ca="1">IFERROR(IF(B15="-","-",IF(AY24=7,COUNTIF(OFFSET($C30,0,0,1,$AY24),"○")/(7-BB30),(COUNTIF(OFFSET($C30,0,0,1,$AY24),"○")+COUNTIF(OFFSET($C30,-14,DAY(EOMONTH(C22-1,0))-7+$AY24,1,7-$AY24),"○"))/(7-BB30))),"-")</f>
        <v>-</v>
      </c>
      <c r="AI30" s="89" t="str">
        <f ca="1">IF(B30="-","-",COUNTIF(OFFSET($C30,0,$AY24,1,7),"○")/7-BC30)</f>
        <v>-</v>
      </c>
      <c r="AJ30" s="89" t="str">
        <f ca="1">IF($B30="-","-",COUNTIF(OFFSET($C30,0,$AY25,1,7),"○")/7-BD30)</f>
        <v>-</v>
      </c>
      <c r="AK30" s="89" t="str">
        <f ca="1">IF($B30="-","-",COUNTIF(OFFSET($C30,0,$AY24,1,7),"○")/7-BE30)</f>
        <v>-</v>
      </c>
      <c r="AL30" s="105" t="str">
        <f ca="1">IF($B30="-","-",IF((AY32+SIGN(AY24))&lt;5,"-",COUNTIF(OFFSET(C30,0,AY24+21,1,7),"○")/(7-BF30)))</f>
        <v>-</v>
      </c>
      <c r="AM30" s="172">
        <f t="shared" ref="AM30:AM32" si="26">AU30</f>
        <v>0</v>
      </c>
      <c r="AN30" s="41" t="str">
        <f t="shared" ref="AN30" si="27">IFERROR(AM30/AS30,"")</f>
        <v/>
      </c>
      <c r="AO30" s="66" t="str">
        <f t="shared" si="20"/>
        <v>-</v>
      </c>
      <c r="AP30" s="177">
        <f t="shared" si="21"/>
        <v>0</v>
      </c>
      <c r="AQ30" s="75" t="str">
        <f t="shared" ref="AQ30:AQ32" si="28">IFERROR(AP30/AT30,"")</f>
        <v/>
      </c>
      <c r="AR30" s="176">
        <f>COUNT(C23:AG23)</f>
        <v>30</v>
      </c>
      <c r="AS30" s="175">
        <f t="shared" si="22"/>
        <v>0</v>
      </c>
      <c r="AT30" s="175">
        <f t="shared" si="23"/>
        <v>0</v>
      </c>
      <c r="AU30" s="175">
        <f t="shared" si="24"/>
        <v>0</v>
      </c>
      <c r="AV30" s="175">
        <f t="shared" si="25"/>
        <v>0</v>
      </c>
      <c r="AW30" s="40"/>
      <c r="AX30" s="216" t="s">
        <v>92</v>
      </c>
      <c r="AY30" s="196">
        <f>SIGN(AY24)+SIGN(AY28)+AY32</f>
        <v>5</v>
      </c>
      <c r="BA30" s="111" t="s">
        <v>96</v>
      </c>
      <c r="BB30" s="111">
        <f ca="1">IF(AY24=7,COUNTIF(OFFSET($C30,0,0,1,$AY24),"外"),COUNTIF(OFFSET($C30,0,0,1,$AY24),"外")+COUNTIF(OFFSET($C30,-13,DAY(EOMONTH(C22-1,0))-7+$AY24,1,7-$AY24),"外"))</f>
        <v>0</v>
      </c>
      <c r="BC30" s="111">
        <f ca="1">COUNTIF(OFFSET($C30,0,$AY24,1,7),"外")</f>
        <v>0</v>
      </c>
      <c r="BD30" s="111">
        <f ca="1">COUNTIF(OFFSET($C30,0,$AY24+7,1,7),"外")</f>
        <v>0</v>
      </c>
      <c r="BE30" s="111">
        <f ca="1">COUNTIF(OFFSET($C30,0,$AY24+14,1,7),"外")</f>
        <v>0</v>
      </c>
      <c r="BF30" s="111">
        <f ca="1">COUNTIF(OFFSET(C30,0,AY24+21,1,7),"外")</f>
        <v>0</v>
      </c>
      <c r="BG30" s="111">
        <f t="shared" ref="BG30:BG32" ca="1" si="29">SUM(BB30:BF30)</f>
        <v>0</v>
      </c>
    </row>
    <row r="31" spans="2:59" s="4" customFormat="1" ht="20.149999999999999" customHeight="1" x14ac:dyDescent="0.2">
      <c r="B31" s="45" t="str">
        <f>IF($T$5&lt;&gt;"",$T$5,"-")</f>
        <v>-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80"/>
      <c r="AH31" s="90" t="str">
        <f ca="1">IFERROR(IF(B31="-","-",IF(AY24=7,COUNTIF(OFFSET($C31,0,0,1,$AY24),"○")/(7-BB31),(COUNTIF(OFFSET($C31,0,0,1,$AY24),"○")+COUNTIF(OFFSET($C31,-14,DAY(EOMONTH(C22-1,0))-7+$AY24,1,7-$AY24),"○"))/(7-BB31))),"-")</f>
        <v>-</v>
      </c>
      <c r="AI31" s="89" t="str">
        <f ca="1">IF(B31="-","-",COUNTIF(OFFSET($C31,0,$AY24,1,7),"○")/7-BC31)</f>
        <v>-</v>
      </c>
      <c r="AJ31" s="89" t="str">
        <f ca="1">IF($B31="-","-",COUNTIF(OFFSET($C31,0,$AY24,1,7),"○")/7-BD31)</f>
        <v>-</v>
      </c>
      <c r="AK31" s="89" t="str">
        <f ca="1">IF($B31="-","-",COUNTIF(OFFSET($C31,0,$AY24,1,7),"○")/7-BE31)</f>
        <v>-</v>
      </c>
      <c r="AL31" s="105" t="str">
        <f ca="1">IF($B31="-","-",IF((AY32+SIGN(AY24))&lt;5,"-",COUNTIF(OFFSET(C31,0,AY24+21,1,7),"○")/(7-BF31)))</f>
        <v>-</v>
      </c>
      <c r="AM31" s="172">
        <f t="shared" si="26"/>
        <v>0</v>
      </c>
      <c r="AN31" s="41" t="str">
        <f>IFERROR(AM31/AS31,"")</f>
        <v/>
      </c>
      <c r="AO31" s="66" t="str">
        <f t="shared" si="20"/>
        <v>-</v>
      </c>
      <c r="AP31" s="177">
        <f t="shared" si="21"/>
        <v>0</v>
      </c>
      <c r="AQ31" s="75" t="str">
        <f t="shared" si="28"/>
        <v/>
      </c>
      <c r="AR31" s="176">
        <f>COUNT(C23:AG23)</f>
        <v>30</v>
      </c>
      <c r="AS31" s="175">
        <f t="shared" si="22"/>
        <v>0</v>
      </c>
      <c r="AT31" s="175">
        <f t="shared" si="23"/>
        <v>0</v>
      </c>
      <c r="AU31" s="175">
        <f t="shared" si="24"/>
        <v>0</v>
      </c>
      <c r="AV31" s="175">
        <f t="shared" si="25"/>
        <v>0</v>
      </c>
      <c r="AW31" s="40"/>
      <c r="AX31" s="217"/>
      <c r="AY31" s="197"/>
      <c r="BA31" s="111" t="s">
        <v>97</v>
      </c>
      <c r="BB31" s="111">
        <f ca="1">IF(AY24=7,COUNTIF(OFFSET($C31,0,0,1,$AY24),"外"),COUNTIF(OFFSET($C31,0,0,1,$AY24),"外")+COUNTIF(OFFSET($C31,-13,DAY(EOMONTH(C22-1,0))-7+$AY24,1,7-$AY24),"外"))</f>
        <v>0</v>
      </c>
      <c r="BC31" s="111">
        <f ca="1">COUNTIF(OFFSET($C31,0,$AY24,1,7),"外")</f>
        <v>0</v>
      </c>
      <c r="BD31" s="111">
        <f ca="1">COUNTIF(OFFSET($C31,0,$AY24+7,1,7),"外")</f>
        <v>0</v>
      </c>
      <c r="BE31" s="111">
        <f ca="1">COUNTIF(OFFSET($C31,0,$AY24+14,1,7),"外")</f>
        <v>0</v>
      </c>
      <c r="BF31" s="111">
        <f ca="1">COUNTIF(OFFSET(C31,0,AY24+21,1,7),"外")</f>
        <v>0</v>
      </c>
      <c r="BG31" s="111">
        <f t="shared" ca="1" si="29"/>
        <v>0</v>
      </c>
    </row>
    <row r="32" spans="2:59" s="4" customFormat="1" ht="20.149999999999999" customHeight="1" x14ac:dyDescent="0.2">
      <c r="B32" s="45" t="str">
        <f>IF($U$5&lt;&gt;"",$U$5,"-")</f>
        <v>-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80"/>
      <c r="AH32" s="90" t="str">
        <f ca="1">IFERROR(IF(B32="-","-",IF(AY24=7,COUNTIF(OFFSET($C32,0,0,1,$AY24),"○")/(7-BB32),(COUNTIF(OFFSET($C32,0,0,1,$AY24),"○")+COUNTIF(OFFSET($C32,-14,DAY(EOMONTH(C22-1,0))-7+$AY24,1,7-$AY24),"○"))/(7-BB32))),"-")</f>
        <v>-</v>
      </c>
      <c r="AI32" s="89" t="str">
        <f ca="1">IF(B32="-","-",COUNTIF(OFFSET($C32,0,$AY24,1,7),"○")/7-BC32)</f>
        <v>-</v>
      </c>
      <c r="AJ32" s="89" t="str">
        <f ca="1">IF($B32="-","-",COUNTIF(OFFSET($C32,0,$AY24,1,7),"○")/7-BD32)</f>
        <v>-</v>
      </c>
      <c r="AK32" s="89" t="str">
        <f ca="1">IF($B32="-","-",COUNTIF(OFFSET($C32,0,$AY24,1,7),"○")/7-BE32)</f>
        <v>-</v>
      </c>
      <c r="AL32" s="105" t="str">
        <f ca="1">IF($B32="-","-",IF((AY32+SIGN(AY24))&lt;5,"-",COUNTIF(OFFSET(C32,0,AY24+21,1,7),"○")/(7-BF32)))</f>
        <v>-</v>
      </c>
      <c r="AM32" s="172">
        <f t="shared" si="26"/>
        <v>0</v>
      </c>
      <c r="AN32" s="41" t="str">
        <f t="shared" ref="AN32:AN33" si="30">IFERROR(AM32/AS32,"")</f>
        <v/>
      </c>
      <c r="AO32" s="66" t="str">
        <f t="shared" si="20"/>
        <v>-</v>
      </c>
      <c r="AP32" s="177">
        <f t="shared" si="21"/>
        <v>0</v>
      </c>
      <c r="AQ32" s="75" t="str">
        <f t="shared" si="28"/>
        <v/>
      </c>
      <c r="AR32" s="176">
        <f>COUNT(C23:AG23)</f>
        <v>30</v>
      </c>
      <c r="AS32" s="175">
        <f t="shared" si="22"/>
        <v>0</v>
      </c>
      <c r="AT32" s="175">
        <f t="shared" si="23"/>
        <v>0</v>
      </c>
      <c r="AU32" s="175">
        <f t="shared" si="24"/>
        <v>0</v>
      </c>
      <c r="AV32" s="175">
        <f t="shared" si="25"/>
        <v>0</v>
      </c>
      <c r="AW32" s="40"/>
      <c r="AX32" s="194" t="s">
        <v>93</v>
      </c>
      <c r="AY32" s="196">
        <f>ROUNDDOWN((AY26-AY24)/7,0)</f>
        <v>3</v>
      </c>
      <c r="BA32" s="111" t="s">
        <v>98</v>
      </c>
      <c r="BB32" s="111">
        <f ca="1">IF(AY24=7,COUNTIF(OFFSET($C32,0,0,1,$AY24),"外"),COUNTIF(OFFSET($C32,0,0,1,$AY24),"外")+COUNTIF(OFFSET($C32,-13,DAY(EOMONTH(C22-1,0))-7+$AY24,1,7-$AY24),"外"))</f>
        <v>0</v>
      </c>
      <c r="BC32" s="111">
        <f ca="1">COUNTIF(OFFSET($C32,0,$AY24,1,7),"外")</f>
        <v>0</v>
      </c>
      <c r="BD32" s="111">
        <f ca="1">COUNTIF(OFFSET($C32,0,$AY24+7,1,7),"外")</f>
        <v>0</v>
      </c>
      <c r="BE32" s="111">
        <f ca="1">COUNTIF(OFFSET($C32,0,$AY24+14,1,7),"外")</f>
        <v>0</v>
      </c>
      <c r="BF32" s="111">
        <f ca="1">COUNTIF(OFFSET(C32,0,AY24+21,1,7),"外")</f>
        <v>0</v>
      </c>
      <c r="BG32" s="111">
        <f t="shared" ca="1" si="29"/>
        <v>0</v>
      </c>
    </row>
    <row r="33" spans="2:59" s="4" customFormat="1" ht="20.149999999999999" customHeight="1" x14ac:dyDescent="0.2">
      <c r="B33" s="45" t="str">
        <f>IF($V$5&lt;&gt;"",$V$5,"-")</f>
        <v>-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80"/>
      <c r="AH33" s="90" t="str">
        <f ca="1">IFERROR(IF(B33="-","-",IF(AY24=7,COUNTIF(OFFSET($C33,0,0,1,$AY24),"○")/(7-BB33),(COUNTIF(OFFSET($C33,0,0,1,$AY24),"○")+COUNTIF(OFFSET($C33,-14,DAY(EOMONTH(C22-1,0))-7+$AY24,1,7-$AY24),"○"))/(7-BB33))),"-")</f>
        <v>-</v>
      </c>
      <c r="AI33" s="89" t="str">
        <f ca="1">IF(B33="-","-",COUNTIF(OFFSET($C33,0,$AY24,1,7),"○")/7-BC33)</f>
        <v>-</v>
      </c>
      <c r="AJ33" s="89" t="str">
        <f ca="1">IF($B33="-","-",COUNTIF(OFFSET($C33,0,$AY24,1,7),"○")/7-BD33)</f>
        <v>-</v>
      </c>
      <c r="AK33" s="89" t="str">
        <f ca="1">IF($B33="-","-",COUNTIF(OFFSET($C33,0,$AY24,1,7),"○")/7-BE33)</f>
        <v>-</v>
      </c>
      <c r="AL33" s="105" t="str">
        <f ca="1">IF($B33="-","-",IF((AY32+SIGN(AY24))&lt;5,"-",COUNTIF(OFFSET(C33,0,AY24+21,1,7),"○")/(7-BF33)))</f>
        <v>-</v>
      </c>
      <c r="AM33" s="172">
        <f>AU33</f>
        <v>0</v>
      </c>
      <c r="AN33" s="41" t="str">
        <f t="shared" si="30"/>
        <v/>
      </c>
      <c r="AO33" s="66" t="str">
        <f t="shared" si="20"/>
        <v>-</v>
      </c>
      <c r="AP33" s="177">
        <f t="shared" si="21"/>
        <v>0</v>
      </c>
      <c r="AQ33" s="75" t="str">
        <f>IFERROR(AP33/AT33,"")</f>
        <v/>
      </c>
      <c r="AR33" s="176">
        <f>COUNT(C23:AG23)</f>
        <v>30</v>
      </c>
      <c r="AS33" s="175">
        <f t="shared" si="22"/>
        <v>0</v>
      </c>
      <c r="AT33" s="175">
        <f t="shared" si="23"/>
        <v>0</v>
      </c>
      <c r="AU33" s="175">
        <f t="shared" si="24"/>
        <v>0</v>
      </c>
      <c r="AV33" s="175">
        <f t="shared" si="25"/>
        <v>0</v>
      </c>
      <c r="AW33" s="40"/>
      <c r="AX33" s="195"/>
      <c r="AY33" s="197"/>
      <c r="BA33" s="111" t="s">
        <v>99</v>
      </c>
      <c r="BB33" s="111">
        <f ca="1">IF(AY24=7,COUNTIF(OFFSET($C33,0,0,1,$AY24),"外"),COUNTIF(OFFSET($C33,0,0,1,$AY24),"外")+COUNTIF(OFFSET($C33,-13,DAY(EOMONTH(C22-1,0))-7+$AY24,1,7-$AY24),"外"))</f>
        <v>0</v>
      </c>
      <c r="BC33" s="111">
        <f ca="1">COUNTIF(OFFSET($C33,0,$AY24,1,7),"外")</f>
        <v>0</v>
      </c>
      <c r="BD33" s="111">
        <f ca="1">COUNTIF(OFFSET($C33,0,$AY24+7,1,7),"外")</f>
        <v>0</v>
      </c>
      <c r="BE33" s="111">
        <f ca="1">COUNTIF(OFFSET($C33,0,$AY24+14,1,7),"外")</f>
        <v>0</v>
      </c>
      <c r="BF33" s="111">
        <f ca="1">COUNTIF(OFFSET(C33,0,AY24+21,1,7),"外")</f>
        <v>0</v>
      </c>
      <c r="BG33" s="111">
        <f ca="1">SUM(BB33:BF33)</f>
        <v>0</v>
      </c>
    </row>
    <row r="34" spans="2:59" s="4" customFormat="1" ht="20.149999999999999" customHeight="1" thickBot="1" x14ac:dyDescent="0.25">
      <c r="B34" s="46" t="str">
        <f>IF($W$5&lt;&gt;"",$W$5,"-")</f>
        <v>-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55"/>
      <c r="AH34" s="91" t="str">
        <f ca="1">IFERROR(IF(B34="-","-",IF(AY24=7,COUNTIF(OFFSET($C34,0,0,1,$AY24),"○")/(7-BB34),(COUNTIF(OFFSET($C34,0,0,1,$AY24),"○")+COUNTIF(OFFSET($C34,-14,DAY(EOMONTH(C22-1,0))-7+$AY24,1,7-$AY24),"○"))/(7-BB34))),"-")</f>
        <v>-</v>
      </c>
      <c r="AI34" s="92" t="str">
        <f ca="1">IF(B34="-","-",COUNTIF(OFFSET($C34,0,$AY24,1,7),"○")/7-BC34)</f>
        <v>-</v>
      </c>
      <c r="AJ34" s="92" t="str">
        <f ca="1">IF($B34="-","-",COUNTIF(OFFSET($C34,0,$AY24,1,7),"○")/7-BD34)</f>
        <v>-</v>
      </c>
      <c r="AK34" s="92" t="str">
        <f ca="1">IF($B34="-","-",COUNTIF(OFFSET($C34,0,$AY24,1,7),"○")/7-BE34)</f>
        <v>-</v>
      </c>
      <c r="AL34" s="106" t="str">
        <f ca="1">IF($B34="-","-",IF((AY32+SIGN(AY24))&lt;5,"-",COUNTIF(OFFSET(C34,0,AY24+21,1,7),"○")/(7-BF34)))</f>
        <v>-</v>
      </c>
      <c r="AM34" s="64">
        <f t="shared" ref="AM34" si="31">AU34</f>
        <v>0</v>
      </c>
      <c r="AN34" s="48" t="str">
        <f>IFERROR(AM34/AS34,"")</f>
        <v/>
      </c>
      <c r="AO34" s="30" t="str">
        <f t="shared" si="20"/>
        <v>-</v>
      </c>
      <c r="AP34" s="71">
        <f t="shared" si="21"/>
        <v>0</v>
      </c>
      <c r="AQ34" s="72" t="str">
        <f t="shared" ref="AQ34" si="32">IFERROR(AP34/AT34,"")</f>
        <v/>
      </c>
      <c r="AR34" s="176">
        <f>COUNT(C23:AG23)</f>
        <v>30</v>
      </c>
      <c r="AS34" s="175">
        <f t="shared" si="22"/>
        <v>0</v>
      </c>
      <c r="AT34" s="175">
        <f t="shared" si="23"/>
        <v>0</v>
      </c>
      <c r="AU34" s="175">
        <f t="shared" si="24"/>
        <v>0</v>
      </c>
      <c r="AV34" s="175">
        <f t="shared" si="25"/>
        <v>0</v>
      </c>
      <c r="AW34" s="40"/>
      <c r="AX34" s="101"/>
      <c r="AY34" s="102"/>
      <c r="BA34" s="111" t="s">
        <v>100</v>
      </c>
      <c r="BB34" s="111">
        <f ca="1">IF(AY24=7,COUNTIF(OFFSET($C34,0,0,1,$AY24),"外"),COUNTIF(OFFSET($C34,0,0,1,$AY24),"外")+COUNTIF(OFFSET($C34,-13,DAY(EOMONTH(C22-1,0))-7+$AY24,1,7-$AY24),"外"))</f>
        <v>0</v>
      </c>
      <c r="BC34" s="111">
        <f ca="1">COUNTIF(OFFSET($C34,0,$AY24,1,7),"外")</f>
        <v>0</v>
      </c>
      <c r="BD34" s="111">
        <f ca="1">COUNTIF(OFFSET($C34,0,$AY24+7,1,7),"外")</f>
        <v>0</v>
      </c>
      <c r="BE34" s="111">
        <f ca="1">COUNTIF(OFFSET($C34,0,$AY24+14,1,7),"外")</f>
        <v>0</v>
      </c>
      <c r="BF34" s="111">
        <f ca="1">COUNTIF(OFFSET(C34,0,AY24+21,1,7),"外")</f>
        <v>0</v>
      </c>
      <c r="BG34" s="111">
        <f t="shared" ref="BG34" ca="1" si="33">SUM(BB34:BF34)</f>
        <v>0</v>
      </c>
    </row>
    <row r="35" spans="2:59" ht="13.5" thickBot="1" x14ac:dyDescent="0.25">
      <c r="AV35" s="32"/>
    </row>
    <row r="36" spans="2:59" ht="13.5" customHeight="1" x14ac:dyDescent="0.2">
      <c r="B36" s="181" t="s">
        <v>0</v>
      </c>
      <c r="C36" s="252">
        <f>DATE(YEAR(C22),MONTH(C22)+1,DAY(C22))</f>
        <v>45627</v>
      </c>
      <c r="D36" s="253"/>
      <c r="E36" s="253"/>
      <c r="F36" s="253"/>
      <c r="G36" s="253"/>
      <c r="H36" s="253"/>
      <c r="I36" s="253"/>
      <c r="J36" s="253"/>
      <c r="K36" s="253"/>
      <c r="L36" s="253"/>
      <c r="M36" s="253"/>
      <c r="N36" s="253"/>
      <c r="O36" s="253"/>
      <c r="P36" s="253"/>
      <c r="Q36" s="253"/>
      <c r="R36" s="253"/>
      <c r="S36" s="253"/>
      <c r="T36" s="253"/>
      <c r="U36" s="253"/>
      <c r="V36" s="253"/>
      <c r="W36" s="253"/>
      <c r="X36" s="253"/>
      <c r="Y36" s="253"/>
      <c r="Z36" s="253"/>
      <c r="AA36" s="253"/>
      <c r="AB36" s="253"/>
      <c r="AC36" s="253"/>
      <c r="AD36" s="253"/>
      <c r="AE36" s="253"/>
      <c r="AF36" s="253"/>
      <c r="AG36" s="253"/>
      <c r="AH36" s="254" t="s">
        <v>113</v>
      </c>
      <c r="AI36" s="255"/>
      <c r="AJ36" s="255"/>
      <c r="AK36" s="255"/>
      <c r="AL36" s="256"/>
      <c r="AM36" s="260" t="s">
        <v>46</v>
      </c>
      <c r="AN36" s="261"/>
      <c r="AO36" s="262"/>
      <c r="AP36" s="266" t="s">
        <v>11</v>
      </c>
      <c r="AQ36" s="267"/>
      <c r="AR36" s="270" t="s">
        <v>15</v>
      </c>
      <c r="AS36" s="206" t="s">
        <v>16</v>
      </c>
      <c r="AT36" s="221" t="s">
        <v>17</v>
      </c>
      <c r="AU36" s="241"/>
      <c r="AV36" s="241"/>
      <c r="AX36" s="242" t="s">
        <v>88</v>
      </c>
      <c r="AY36" s="243"/>
    </row>
    <row r="37" spans="2:59" x14ac:dyDescent="0.2">
      <c r="B37" s="10" t="s">
        <v>1</v>
      </c>
      <c r="C37" s="11">
        <f>DATE(YEAR(C36),MONTH(C36),DAY(C36))</f>
        <v>45627</v>
      </c>
      <c r="D37" s="11">
        <f>IF(MONTH(DATE(YEAR(C37),MONTH(C37),DAY(C37)+1))=MONTH($C36),DATE(YEAR(C37),MONTH(C37),DAY(C37)+1),"")</f>
        <v>45628</v>
      </c>
      <c r="E37" s="11">
        <f t="shared" ref="E37:AG37" si="34">IF(MONTH(DATE(YEAR(D37),MONTH(D37),DAY(D37)+1))=MONTH($C36),DATE(YEAR(D37),MONTH(D37),DAY(D37)+1),"")</f>
        <v>45629</v>
      </c>
      <c r="F37" s="16">
        <f t="shared" si="34"/>
        <v>45630</v>
      </c>
      <c r="G37" s="11">
        <f t="shared" si="34"/>
        <v>45631</v>
      </c>
      <c r="H37" s="11">
        <f t="shared" si="34"/>
        <v>45632</v>
      </c>
      <c r="I37" s="11">
        <f t="shared" si="34"/>
        <v>45633</v>
      </c>
      <c r="J37" s="11">
        <f t="shared" si="34"/>
        <v>45634</v>
      </c>
      <c r="K37" s="11">
        <f t="shared" si="34"/>
        <v>45635</v>
      </c>
      <c r="L37" s="11">
        <f t="shared" si="34"/>
        <v>45636</v>
      </c>
      <c r="M37" s="11">
        <f t="shared" si="34"/>
        <v>45637</v>
      </c>
      <c r="N37" s="11">
        <f t="shared" si="34"/>
        <v>45638</v>
      </c>
      <c r="O37" s="11">
        <f t="shared" si="34"/>
        <v>45639</v>
      </c>
      <c r="P37" s="11">
        <f t="shared" si="34"/>
        <v>45640</v>
      </c>
      <c r="Q37" s="11">
        <f t="shared" si="34"/>
        <v>45641</v>
      </c>
      <c r="R37" s="11">
        <f t="shared" si="34"/>
        <v>45642</v>
      </c>
      <c r="S37" s="11">
        <f t="shared" si="34"/>
        <v>45643</v>
      </c>
      <c r="T37" s="11">
        <f t="shared" si="34"/>
        <v>45644</v>
      </c>
      <c r="U37" s="11">
        <f t="shared" si="34"/>
        <v>45645</v>
      </c>
      <c r="V37" s="11">
        <f t="shared" si="34"/>
        <v>45646</v>
      </c>
      <c r="W37" s="11">
        <f t="shared" si="34"/>
        <v>45647</v>
      </c>
      <c r="X37" s="11">
        <f t="shared" si="34"/>
        <v>45648</v>
      </c>
      <c r="Y37" s="11">
        <f t="shared" si="34"/>
        <v>45649</v>
      </c>
      <c r="Z37" s="11">
        <f t="shared" si="34"/>
        <v>45650</v>
      </c>
      <c r="AA37" s="11">
        <f t="shared" si="34"/>
        <v>45651</v>
      </c>
      <c r="AB37" s="11">
        <f t="shared" si="34"/>
        <v>45652</v>
      </c>
      <c r="AC37" s="11">
        <f t="shared" si="34"/>
        <v>45653</v>
      </c>
      <c r="AD37" s="11">
        <f t="shared" si="34"/>
        <v>45654</v>
      </c>
      <c r="AE37" s="11">
        <f t="shared" si="34"/>
        <v>45655</v>
      </c>
      <c r="AF37" s="11">
        <f t="shared" si="34"/>
        <v>45656</v>
      </c>
      <c r="AG37" s="29">
        <f t="shared" si="34"/>
        <v>45657</v>
      </c>
      <c r="AH37" s="257"/>
      <c r="AI37" s="258"/>
      <c r="AJ37" s="258"/>
      <c r="AK37" s="258"/>
      <c r="AL37" s="259"/>
      <c r="AM37" s="263"/>
      <c r="AN37" s="264"/>
      <c r="AO37" s="265"/>
      <c r="AP37" s="268"/>
      <c r="AQ37" s="269"/>
      <c r="AR37" s="271"/>
      <c r="AS37" s="207"/>
      <c r="AT37" s="221"/>
      <c r="AU37" s="241"/>
      <c r="AV37" s="241"/>
      <c r="AX37" s="244"/>
      <c r="AY37" s="245"/>
    </row>
    <row r="38" spans="2:59" ht="13" customHeight="1" x14ac:dyDescent="0.2">
      <c r="B38" s="10" t="s">
        <v>2</v>
      </c>
      <c r="C38" s="12" t="str">
        <f t="shared" ref="C38:AG38" si="35">TEXT(C37,"aaa")</f>
        <v>日</v>
      </c>
      <c r="D38" s="12" t="str">
        <f t="shared" si="35"/>
        <v>月</v>
      </c>
      <c r="E38" s="12" t="str">
        <f t="shared" si="35"/>
        <v>火</v>
      </c>
      <c r="F38" s="17" t="str">
        <f t="shared" si="35"/>
        <v>水</v>
      </c>
      <c r="G38" s="12" t="str">
        <f t="shared" si="35"/>
        <v>木</v>
      </c>
      <c r="H38" s="12" t="str">
        <f t="shared" si="35"/>
        <v>金</v>
      </c>
      <c r="I38" s="12" t="str">
        <f t="shared" si="35"/>
        <v>土</v>
      </c>
      <c r="J38" s="12" t="str">
        <f t="shared" si="35"/>
        <v>日</v>
      </c>
      <c r="K38" s="12" t="str">
        <f t="shared" si="35"/>
        <v>月</v>
      </c>
      <c r="L38" s="12" t="str">
        <f t="shared" si="35"/>
        <v>火</v>
      </c>
      <c r="M38" s="12" t="str">
        <f t="shared" si="35"/>
        <v>水</v>
      </c>
      <c r="N38" s="12" t="str">
        <f t="shared" si="35"/>
        <v>木</v>
      </c>
      <c r="O38" s="12" t="str">
        <f t="shared" si="35"/>
        <v>金</v>
      </c>
      <c r="P38" s="12" t="str">
        <f t="shared" si="35"/>
        <v>土</v>
      </c>
      <c r="Q38" s="12" t="str">
        <f t="shared" si="35"/>
        <v>日</v>
      </c>
      <c r="R38" s="12" t="str">
        <f t="shared" si="35"/>
        <v>月</v>
      </c>
      <c r="S38" s="12" t="str">
        <f t="shared" si="35"/>
        <v>火</v>
      </c>
      <c r="T38" s="12" t="str">
        <f t="shared" si="35"/>
        <v>水</v>
      </c>
      <c r="U38" s="12" t="str">
        <f t="shared" si="35"/>
        <v>木</v>
      </c>
      <c r="V38" s="12" t="str">
        <f t="shared" si="35"/>
        <v>金</v>
      </c>
      <c r="W38" s="12" t="str">
        <f t="shared" si="35"/>
        <v>土</v>
      </c>
      <c r="X38" s="12" t="str">
        <f t="shared" si="35"/>
        <v>日</v>
      </c>
      <c r="Y38" s="12" t="str">
        <f t="shared" si="35"/>
        <v>月</v>
      </c>
      <c r="Z38" s="12" t="str">
        <f t="shared" si="35"/>
        <v>火</v>
      </c>
      <c r="AA38" s="12" t="str">
        <f t="shared" si="35"/>
        <v>水</v>
      </c>
      <c r="AB38" s="12" t="str">
        <f t="shared" si="35"/>
        <v>木</v>
      </c>
      <c r="AC38" s="12" t="str">
        <f t="shared" si="35"/>
        <v>金</v>
      </c>
      <c r="AD38" s="12" t="str">
        <f t="shared" si="35"/>
        <v>土</v>
      </c>
      <c r="AE38" s="12" t="str">
        <f t="shared" si="35"/>
        <v>日</v>
      </c>
      <c r="AF38" s="12" t="str">
        <f t="shared" si="35"/>
        <v>月</v>
      </c>
      <c r="AG38" s="180" t="str">
        <f t="shared" si="35"/>
        <v>火</v>
      </c>
      <c r="AH38" s="246" t="s">
        <v>83</v>
      </c>
      <c r="AI38" s="247" t="s">
        <v>84</v>
      </c>
      <c r="AJ38" s="247" t="s">
        <v>85</v>
      </c>
      <c r="AK38" s="247" t="s">
        <v>86</v>
      </c>
      <c r="AL38" s="248" t="s">
        <v>87</v>
      </c>
      <c r="AM38" s="249" t="s">
        <v>40</v>
      </c>
      <c r="AN38" s="228" t="s">
        <v>12</v>
      </c>
      <c r="AO38" s="231" t="s">
        <v>47</v>
      </c>
      <c r="AP38" s="234" t="s">
        <v>40</v>
      </c>
      <c r="AQ38" s="237" t="s">
        <v>13</v>
      </c>
      <c r="AR38" s="240"/>
      <c r="AS38" s="221"/>
      <c r="AT38" s="221"/>
      <c r="AU38" s="171"/>
      <c r="AV38" s="171"/>
      <c r="AX38" s="223" t="s">
        <v>89</v>
      </c>
      <c r="AY38" s="224">
        <f>ABS(IF(WEEKDAY(C36,3)=0,7,WEEKDAY(C36,3)-7))</f>
        <v>1</v>
      </c>
    </row>
    <row r="39" spans="2:59" s="3" customFormat="1" ht="24.5" customHeight="1" x14ac:dyDescent="0.2">
      <c r="B39" s="225" t="s">
        <v>3</v>
      </c>
      <c r="C39" s="218" t="str">
        <f>IFERROR(VLOOKUP(C37,祝日一覧!$A:$C,3,FALSE),"")</f>
        <v/>
      </c>
      <c r="D39" s="218" t="str">
        <f>IFERROR(VLOOKUP(D37,祝日一覧!$A:$C,3,FALSE),"")</f>
        <v/>
      </c>
      <c r="E39" s="218" t="str">
        <f>IFERROR(VLOOKUP(E37,祝日一覧!$A:$C,3,FALSE),"")</f>
        <v/>
      </c>
      <c r="F39" s="218" t="str">
        <f>IFERROR(VLOOKUP(F37,祝日一覧!$A:$C,3,FALSE),"")</f>
        <v/>
      </c>
      <c r="G39" s="218" t="str">
        <f>IFERROR(VLOOKUP(G37,祝日一覧!$A:$C,3,FALSE),"")</f>
        <v/>
      </c>
      <c r="H39" s="218" t="str">
        <f>IFERROR(VLOOKUP(H37,祝日一覧!$A:$C,3,FALSE),"")</f>
        <v/>
      </c>
      <c r="I39" s="218" t="str">
        <f>IFERROR(VLOOKUP(I37,祝日一覧!$A:$C,3,FALSE),"")</f>
        <v/>
      </c>
      <c r="J39" s="218" t="str">
        <f>IFERROR(VLOOKUP(J37,祝日一覧!$A:$C,3,FALSE),"")</f>
        <v/>
      </c>
      <c r="K39" s="218" t="str">
        <f>IFERROR(VLOOKUP(K37,祝日一覧!$A:$C,3,FALSE),"")</f>
        <v/>
      </c>
      <c r="L39" s="218" t="str">
        <f>IFERROR(VLOOKUP(L37,祝日一覧!$A:$C,3,FALSE),"")</f>
        <v/>
      </c>
      <c r="M39" s="218" t="str">
        <f>IFERROR(VLOOKUP(M37,祝日一覧!$A:$C,3,FALSE),"")</f>
        <v/>
      </c>
      <c r="N39" s="218" t="str">
        <f>IFERROR(VLOOKUP(N37,祝日一覧!$A:$C,3,FALSE),"")</f>
        <v/>
      </c>
      <c r="O39" s="218" t="str">
        <f>IFERROR(VLOOKUP(O37,祝日一覧!$A:$C,3,FALSE),"")</f>
        <v/>
      </c>
      <c r="P39" s="218" t="str">
        <f>IFERROR(VLOOKUP(P37,祝日一覧!$A:$C,3,FALSE),"")</f>
        <v/>
      </c>
      <c r="Q39" s="218" t="str">
        <f>IFERROR(VLOOKUP(Q37,祝日一覧!$A:$C,3,FALSE),"")</f>
        <v/>
      </c>
      <c r="R39" s="218" t="str">
        <f>IFERROR(VLOOKUP(R37,祝日一覧!$A:$C,3,FALSE),"")</f>
        <v/>
      </c>
      <c r="S39" s="218" t="str">
        <f>IFERROR(VLOOKUP(S37,祝日一覧!$A:$C,3,FALSE),"")</f>
        <v/>
      </c>
      <c r="T39" s="218" t="str">
        <f>IFERROR(VLOOKUP(T37,祝日一覧!$A:$C,3,FALSE),"")</f>
        <v/>
      </c>
      <c r="U39" s="218" t="str">
        <f>IFERROR(VLOOKUP(U37,祝日一覧!$A:$C,3,FALSE),"")</f>
        <v/>
      </c>
      <c r="V39" s="218" t="str">
        <f>IFERROR(VLOOKUP(V37,祝日一覧!$A:$C,3,FALSE),"")</f>
        <v/>
      </c>
      <c r="W39" s="218" t="str">
        <f>IFERROR(VLOOKUP(W37,祝日一覧!$A:$C,3,FALSE),"")</f>
        <v/>
      </c>
      <c r="X39" s="218" t="str">
        <f>IFERROR(VLOOKUP(X37,祝日一覧!$A:$C,3,FALSE),"")</f>
        <v/>
      </c>
      <c r="Y39" s="218" t="str">
        <f>IFERROR(VLOOKUP(Y37,祝日一覧!$A:$C,3,FALSE),"")</f>
        <v/>
      </c>
      <c r="Z39" s="218" t="str">
        <f>IFERROR(VLOOKUP(Z37,祝日一覧!$A:$C,3,FALSE),"")</f>
        <v/>
      </c>
      <c r="AA39" s="218" t="str">
        <f>IFERROR(VLOOKUP(AA37,祝日一覧!$A:$C,3,FALSE),"")</f>
        <v/>
      </c>
      <c r="AB39" s="218" t="str">
        <f>IFERROR(VLOOKUP(AB37,祝日一覧!$A:$C,3,FALSE),"")</f>
        <v/>
      </c>
      <c r="AC39" s="218" t="str">
        <f>IFERROR(VLOOKUP(AC37,祝日一覧!$A:$C,3,FALSE),"")</f>
        <v/>
      </c>
      <c r="AD39" s="218" t="str">
        <f>IFERROR(VLOOKUP(AD37,祝日一覧!$A:$C,3,FALSE),"")</f>
        <v/>
      </c>
      <c r="AE39" s="218" t="str">
        <f>IFERROR(VLOOKUP(AE37,祝日一覧!$A:$C,3,FALSE),"")</f>
        <v>年末年始休暇</v>
      </c>
      <c r="AF39" s="218" t="str">
        <f>IFERROR(VLOOKUP(AF37,祝日一覧!$A:$C,3,FALSE),"")</f>
        <v>年末年始休暇</v>
      </c>
      <c r="AG39" s="208" t="str">
        <f>IFERROR(VLOOKUP(AG37,祝日一覧!$A:$C,3,FALSE),"")</f>
        <v>年末年始休暇</v>
      </c>
      <c r="AH39" s="246"/>
      <c r="AI39" s="247"/>
      <c r="AJ39" s="247"/>
      <c r="AK39" s="247"/>
      <c r="AL39" s="248"/>
      <c r="AM39" s="250"/>
      <c r="AN39" s="229"/>
      <c r="AO39" s="232"/>
      <c r="AP39" s="235"/>
      <c r="AQ39" s="238"/>
      <c r="AR39" s="240"/>
      <c r="AS39" s="221"/>
      <c r="AT39" s="222"/>
      <c r="AU39" s="179"/>
      <c r="AV39" s="171"/>
      <c r="AW39" s="40"/>
      <c r="AX39" s="223"/>
      <c r="AY39" s="224"/>
    </row>
    <row r="40" spans="2:59" s="3" customFormat="1" ht="42" customHeight="1" x14ac:dyDescent="0.2">
      <c r="B40" s="226"/>
      <c r="C40" s="219"/>
      <c r="D40" s="219"/>
      <c r="E40" s="219"/>
      <c r="F40" s="219"/>
      <c r="G40" s="219"/>
      <c r="H40" s="219"/>
      <c r="I40" s="219"/>
      <c r="J40" s="219"/>
      <c r="K40" s="219"/>
      <c r="L40" s="219"/>
      <c r="M40" s="219"/>
      <c r="N40" s="219"/>
      <c r="O40" s="219"/>
      <c r="P40" s="219"/>
      <c r="Q40" s="219"/>
      <c r="R40" s="219"/>
      <c r="S40" s="219"/>
      <c r="T40" s="219"/>
      <c r="U40" s="219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19"/>
      <c r="AG40" s="209"/>
      <c r="AH40" s="93" t="str">
        <f>IF($AY38=7,DBCS(1&amp;"日～"&amp;7&amp;"日"),DBCS("前"&amp;DAY(EOMONTH($C36-1,0))-6+$AY38&amp;"日～"&amp;$AY38&amp;"日"))</f>
        <v>前２５日～１日</v>
      </c>
      <c r="AI40" s="112" t="str">
        <f>DBCS($AY38+1&amp;"日～"&amp;$AY38+7&amp;"日")</f>
        <v>２日～８日</v>
      </c>
      <c r="AJ40" s="112" t="str">
        <f>DBCS($AY38+8&amp;"日～"&amp;$AY38+14&amp;"日")</f>
        <v>９日～１５日</v>
      </c>
      <c r="AK40" s="112" t="str">
        <f>DBCS($AY38+15&amp;"日～"&amp;$AY38+21&amp;"日")</f>
        <v>１６日～２２日</v>
      </c>
      <c r="AL40" s="113" t="str">
        <f>IF(AND(AY38=7,AY42=0),"-",IF($AY46=3,"-",DBCS($AY38+22&amp;"日～"&amp;$AY38+28&amp;"日")))</f>
        <v>２３日～２９日</v>
      </c>
      <c r="AM40" s="250"/>
      <c r="AN40" s="229"/>
      <c r="AO40" s="232"/>
      <c r="AP40" s="235"/>
      <c r="AQ40" s="238"/>
      <c r="AR40" s="178"/>
      <c r="AS40" s="174"/>
      <c r="AT40" s="174"/>
      <c r="AU40" s="184"/>
      <c r="AV40" s="184"/>
      <c r="AW40" s="40"/>
      <c r="AX40" s="99" t="s">
        <v>90</v>
      </c>
      <c r="AY40" s="100">
        <f>DAY(EOMONTH(C36,0))</f>
        <v>31</v>
      </c>
      <c r="BA40" s="211" t="s">
        <v>105</v>
      </c>
      <c r="BB40" s="212"/>
      <c r="BC40" s="212"/>
      <c r="BD40" s="212"/>
      <c r="BE40" s="212"/>
      <c r="BF40" s="212"/>
      <c r="BG40" s="213"/>
    </row>
    <row r="41" spans="2:59" s="3" customFormat="1" ht="18" customHeight="1" x14ac:dyDescent="0.2">
      <c r="B41" s="226"/>
      <c r="C41" s="219"/>
      <c r="D41" s="219"/>
      <c r="E41" s="219"/>
      <c r="F41" s="219"/>
      <c r="G41" s="219"/>
      <c r="H41" s="219"/>
      <c r="I41" s="219"/>
      <c r="J41" s="219"/>
      <c r="K41" s="219"/>
      <c r="L41" s="219"/>
      <c r="M41" s="219"/>
      <c r="N41" s="219"/>
      <c r="O41" s="219"/>
      <c r="P41" s="219"/>
      <c r="Q41" s="219"/>
      <c r="R41" s="219"/>
      <c r="S41" s="219"/>
      <c r="T41" s="219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09"/>
      <c r="AH41" s="93" t="e">
        <f ca="1">IF(AH42&gt;=0.285,"達成","未")</f>
        <v>#DIV/0!</v>
      </c>
      <c r="AI41" s="166" t="e">
        <f ca="1">IF(AI42&gt;=0.285,"達成","未")</f>
        <v>#DIV/0!</v>
      </c>
      <c r="AJ41" s="166" t="e">
        <f t="shared" ref="AJ41:AK41" ca="1" si="36">IF(AJ42&gt;=0.285,"達成","未")</f>
        <v>#DIV/0!</v>
      </c>
      <c r="AK41" s="166" t="e">
        <f t="shared" ca="1" si="36"/>
        <v>#DIV/0!</v>
      </c>
      <c r="AL41" s="167" t="str">
        <f ca="1">IF(AL42="-","-",IF(AL42&gt;=0.285,"達成","未"))</f>
        <v>-</v>
      </c>
      <c r="AM41" s="251"/>
      <c r="AN41" s="230"/>
      <c r="AO41" s="233"/>
      <c r="AP41" s="236"/>
      <c r="AQ41" s="239"/>
      <c r="AR41" s="178"/>
      <c r="AS41" s="174"/>
      <c r="AT41" s="174"/>
      <c r="AU41" s="184"/>
      <c r="AV41" s="184"/>
      <c r="AW41" s="40"/>
      <c r="AX41" s="99"/>
      <c r="AY41" s="100"/>
      <c r="BA41" s="168"/>
      <c r="BB41" s="169"/>
      <c r="BC41" s="169"/>
      <c r="BD41" s="169"/>
      <c r="BE41" s="169"/>
      <c r="BF41" s="169"/>
      <c r="BG41" s="170"/>
    </row>
    <row r="42" spans="2:59" s="4" customFormat="1" ht="20.149999999999999" customHeight="1" thickBot="1" x14ac:dyDescent="0.25">
      <c r="B42" s="227"/>
      <c r="C42" s="220"/>
      <c r="D42" s="220"/>
      <c r="E42" s="220"/>
      <c r="F42" s="220"/>
      <c r="G42" s="220"/>
      <c r="H42" s="220"/>
      <c r="I42" s="220"/>
      <c r="J42" s="220"/>
      <c r="K42" s="220"/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220"/>
      <c r="Z42" s="220"/>
      <c r="AA42" s="220"/>
      <c r="AB42" s="220"/>
      <c r="AC42" s="220"/>
      <c r="AD42" s="220"/>
      <c r="AE42" s="220"/>
      <c r="AF42" s="220"/>
      <c r="AG42" s="210"/>
      <c r="AH42" s="114" t="e">
        <f ca="1">AVERAGE(AH43:AH48)</f>
        <v>#DIV/0!</v>
      </c>
      <c r="AI42" s="115" t="e">
        <f t="shared" ref="AI42:AK42" ca="1" si="37">AVERAGE(AI43:AI48)</f>
        <v>#DIV/0!</v>
      </c>
      <c r="AJ42" s="115" t="e">
        <f t="shared" ca="1" si="37"/>
        <v>#DIV/0!</v>
      </c>
      <c r="AK42" s="115" t="e">
        <f t="shared" ca="1" si="37"/>
        <v>#DIV/0!</v>
      </c>
      <c r="AL42" s="104" t="str">
        <f ca="1">IFERROR(AVERAGE(AL43:AL48),"-")</f>
        <v>-</v>
      </c>
      <c r="AM42" s="64"/>
      <c r="AN42" s="48" t="e">
        <f>AVERAGE(AN43:AN48)</f>
        <v>#DIV/0!</v>
      </c>
      <c r="AO42" s="30" t="e">
        <f>IF(AN42&gt;=0.285,"達成","未")</f>
        <v>#DIV/0!</v>
      </c>
      <c r="AP42" s="71"/>
      <c r="AQ42" s="72" t="e">
        <f>AVERAGE(AQ43:AQ48)</f>
        <v>#DIV/0!</v>
      </c>
      <c r="AR42" s="62" t="s">
        <v>15</v>
      </c>
      <c r="AS42" s="49" t="s">
        <v>16</v>
      </c>
      <c r="AT42" s="50" t="s">
        <v>58</v>
      </c>
      <c r="AU42" s="38" t="s">
        <v>56</v>
      </c>
      <c r="AV42" s="173" t="s">
        <v>57</v>
      </c>
      <c r="AW42" s="60" t="s">
        <v>66</v>
      </c>
      <c r="AX42" s="214" t="s">
        <v>91</v>
      </c>
      <c r="AY42" s="215">
        <f>MOD(AY40-AY38,7)</f>
        <v>2</v>
      </c>
      <c r="AZ42" s="97" t="s">
        <v>106</v>
      </c>
      <c r="BA42" s="111"/>
      <c r="BB42" s="111" t="s">
        <v>83</v>
      </c>
      <c r="BC42" s="111" t="s">
        <v>84</v>
      </c>
      <c r="BD42" s="111" t="s">
        <v>85</v>
      </c>
      <c r="BE42" s="111" t="s">
        <v>86</v>
      </c>
      <c r="BF42" s="111" t="s">
        <v>87</v>
      </c>
      <c r="BG42" s="111" t="s">
        <v>101</v>
      </c>
    </row>
    <row r="43" spans="2:59" s="4" customFormat="1" ht="20.149999999999999" customHeight="1" x14ac:dyDescent="0.2">
      <c r="B43" s="51" t="str">
        <f>IF($R$5&lt;&gt;"",$R$5,"-")</f>
        <v>-</v>
      </c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 t="s">
        <v>94</v>
      </c>
      <c r="AF43" s="47" t="s">
        <v>94</v>
      </c>
      <c r="AG43" s="54" t="s">
        <v>94</v>
      </c>
      <c r="AH43" s="122" t="str">
        <f ca="1">IFERROR(IF(B43="-","-",IF(AY38=7,COUNTIF(OFFSET($C43,0,0,1,$AY38),"○")/(7-BB43),(COUNTIF(OFFSET($C43,0,0,1,$AY38),"○")+COUNTIF(OFFSET($C43,-14,DAY(EOMONTH(C36-1,0))-7+$AY38,1,7-$AY38),"○"))/(7-BB43))),"-")</f>
        <v>-</v>
      </c>
      <c r="AI43" s="116" t="str">
        <f ca="1">IF($B43="-","-",COUNTIF(OFFSET($C43,0,$AY38,1,7),"○")/7-BC43)</f>
        <v>-</v>
      </c>
      <c r="AJ43" s="145" t="str">
        <f ca="1">IF($B43="-","-",COUNTIF(OFFSET($C43,0,$AY38,1,7),"○")/7-BD43)</f>
        <v>-</v>
      </c>
      <c r="AK43" s="145" t="str">
        <f ca="1">IF($B43="-","-",COUNTIF(OFFSET($C43,0,$AY38,1,7),"○")/7-BE43)</f>
        <v>-</v>
      </c>
      <c r="AL43" s="146" t="str">
        <f ca="1">IF($B43="-","-",IF((AY46+SIGN(AY38))&lt;5,"-",COUNTIF(OFFSET(C43,0,AY38+21,1,7),"○")/(7-BF43)))</f>
        <v>-</v>
      </c>
      <c r="AM43" s="65">
        <f>AU43</f>
        <v>0</v>
      </c>
      <c r="AN43" s="41" t="str">
        <f>IFERROR(AM43/AS43,"")</f>
        <v/>
      </c>
      <c r="AO43" s="67" t="str">
        <f t="shared" ref="AO43:AO48" si="38">IFERROR(IF(B43="-",B43,IF(AM43/AS43&gt;=0.285,"達成","未")),"-")</f>
        <v>-</v>
      </c>
      <c r="AP43" s="73">
        <f t="shared" ref="AP43:AP48" si="39">AV43</f>
        <v>0</v>
      </c>
      <c r="AQ43" s="74" t="str">
        <f>IFERROR(AP43/AT43,"")</f>
        <v/>
      </c>
      <c r="AR43" s="176">
        <f>COUNT(C37:AG37)</f>
        <v>31</v>
      </c>
      <c r="AS43" s="175">
        <f t="shared" ref="AS43:AS48" si="40">IF(OR(B43="-",B43=""),0,IFERROR(AR43-COUNTIF(C43:AG43,"外"),))</f>
        <v>0</v>
      </c>
      <c r="AT43" s="175">
        <f t="shared" ref="AT43:AT48" si="41">AS43+AT29</f>
        <v>0</v>
      </c>
      <c r="AU43" s="175">
        <f t="shared" ref="AU43:AU48" si="42">COUNTIF(C43:AG43,"○")</f>
        <v>0</v>
      </c>
      <c r="AV43" s="175">
        <f t="shared" ref="AV43:AV48" si="43">AV29+AU43</f>
        <v>0</v>
      </c>
      <c r="AW43" s="98">
        <f>IF(C36&gt;DATE($K$6,$M$6,1),0,IF(SUM(AS43:AS48)=0,1,IF(AO42="達成",1,0)))</f>
        <v>1</v>
      </c>
      <c r="AX43" s="214"/>
      <c r="AY43" s="215"/>
      <c r="AZ43" s="98">
        <f>IF(C36&gt;DATE($K$6,$M$6,1),0,IF(SUM(AS43:AS48)=0,1,IF(AND(AH42&gt;0.285,AI42&gt;0.285,AJ42&gt;0.285,AK42&gt;0.285,AL42&gt;0.285),1,0)))</f>
        <v>1</v>
      </c>
      <c r="BA43" s="111" t="s">
        <v>95</v>
      </c>
      <c r="BB43" s="111">
        <f ca="1">IF(AY38=7,COUNTIF(OFFSET($C43,0,0,1,$AY38),"外"),COUNTIF(OFFSET($C43,0,0,1,$AY38),"外")+COUNTIF(OFFSET($C43,-13,DAY(EOMONTH(C36-1,0))-7+$AY38,1,7-$AY38),"外"))</f>
        <v>0</v>
      </c>
      <c r="BC43" s="111">
        <f ca="1">COUNTIF(OFFSET($C43,0,$AY38,1,7),"外")</f>
        <v>0</v>
      </c>
      <c r="BD43" s="111">
        <f ca="1">COUNTIF(OFFSET($C43,0,$AY38+7,1,7),"外")</f>
        <v>0</v>
      </c>
      <c r="BE43" s="111">
        <f ca="1">COUNTIF(OFFSET($C43,0,$AY38+14,1,7),"外")</f>
        <v>0</v>
      </c>
      <c r="BF43" s="111">
        <f ca="1">COUNTIF(OFFSET(C43,0,AY38+21,1,7),"外")</f>
        <v>1</v>
      </c>
      <c r="BG43" s="111">
        <f ca="1">SUM(BB43:BF43)</f>
        <v>1</v>
      </c>
    </row>
    <row r="44" spans="2:59" s="4" customFormat="1" ht="20.149999999999999" customHeight="1" x14ac:dyDescent="0.2">
      <c r="B44" s="45" t="str">
        <f>IF($S$5&lt;&gt;"",$S$5,"-")</f>
        <v>-</v>
      </c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 t="s">
        <v>94</v>
      </c>
      <c r="AF44" s="12" t="s">
        <v>94</v>
      </c>
      <c r="AG44" s="180" t="s">
        <v>94</v>
      </c>
      <c r="AH44" s="90" t="str">
        <f ca="1">IFERROR(IF(B29="-","-",IF(AY38=7,COUNTIF(OFFSET($C44,0,0,1,$AY38),"○")/(7-BB44),(COUNTIF(OFFSET($C44,0,0,1,$AY38),"○")+COUNTIF(OFFSET($C44,-14,DAY(EOMONTH(C36-1,0))-7+$AY38,1,7-$AY38),"○"))/(7-BB44))),"-")</f>
        <v>-</v>
      </c>
      <c r="AI44" s="89" t="str">
        <f ca="1">IF(B44="-","-",COUNTIF(OFFSET($C44,0,$AY38,1,7),"○")/7-BC44)</f>
        <v>-</v>
      </c>
      <c r="AJ44" s="89" t="str">
        <f ca="1">IF($B44="-","-",COUNTIF(OFFSET($C44,0,$AY39,1,7),"○")/7-BD44)</f>
        <v>-</v>
      </c>
      <c r="AK44" s="89" t="str">
        <f ca="1">IF($B44="-","-",COUNTIF(OFFSET($C44,0,$AY38,1,7),"○")/7-BE44)</f>
        <v>-</v>
      </c>
      <c r="AL44" s="105" t="str">
        <f ca="1">IF($B44="-","-",IF((AY46+SIGN(AY38))&lt;5,"-",COUNTIF(OFFSET(C44,0,AY38+21,1,7),"○")/(7-BF44)))</f>
        <v>-</v>
      </c>
      <c r="AM44" s="172">
        <f t="shared" ref="AM44:AM46" si="44">AU44</f>
        <v>0</v>
      </c>
      <c r="AN44" s="41" t="str">
        <f t="shared" ref="AN44" si="45">IFERROR(AM44/AS44,"")</f>
        <v/>
      </c>
      <c r="AO44" s="66" t="str">
        <f t="shared" si="38"/>
        <v>-</v>
      </c>
      <c r="AP44" s="177">
        <f t="shared" si="39"/>
        <v>0</v>
      </c>
      <c r="AQ44" s="75" t="str">
        <f t="shared" ref="AQ44:AQ46" si="46">IFERROR(AP44/AT44,"")</f>
        <v/>
      </c>
      <c r="AR44" s="176">
        <f>COUNT(C37:AG37)</f>
        <v>31</v>
      </c>
      <c r="AS44" s="175">
        <f t="shared" si="40"/>
        <v>0</v>
      </c>
      <c r="AT44" s="175">
        <f t="shared" si="41"/>
        <v>0</v>
      </c>
      <c r="AU44" s="175">
        <f t="shared" si="42"/>
        <v>0</v>
      </c>
      <c r="AV44" s="175">
        <f t="shared" si="43"/>
        <v>0</v>
      </c>
      <c r="AW44" s="40"/>
      <c r="AX44" s="216" t="s">
        <v>92</v>
      </c>
      <c r="AY44" s="196">
        <f>SIGN(AY38)+SIGN(AY42)+AY46</f>
        <v>6</v>
      </c>
      <c r="BA44" s="111" t="s">
        <v>96</v>
      </c>
      <c r="BB44" s="111">
        <f ca="1">IF(AY38=7,COUNTIF(OFFSET($C44,0,0,1,$AY38),"外"),COUNTIF(OFFSET($C44,0,0,1,$AY38),"外")+COUNTIF(OFFSET($C44,-13,DAY(EOMONTH(C36-1,0))-7+$AY38,1,7-$AY38),"外"))</f>
        <v>0</v>
      </c>
      <c r="BC44" s="111">
        <f ca="1">COUNTIF(OFFSET($C44,0,$AY38,1,7),"外")</f>
        <v>0</v>
      </c>
      <c r="BD44" s="111">
        <f ca="1">COUNTIF(OFFSET($C44,0,$AY38+7,1,7),"外")</f>
        <v>0</v>
      </c>
      <c r="BE44" s="111">
        <f ca="1">COUNTIF(OFFSET($C44,0,$AY38+14,1,7),"外")</f>
        <v>0</v>
      </c>
      <c r="BF44" s="111">
        <f ca="1">COUNTIF(OFFSET(C44,0,AY38+21,1,7),"外")</f>
        <v>1</v>
      </c>
      <c r="BG44" s="111">
        <f t="shared" ref="BG44:BG46" ca="1" si="47">SUM(BB44:BF44)</f>
        <v>1</v>
      </c>
    </row>
    <row r="45" spans="2:59" s="4" customFormat="1" ht="20.149999999999999" customHeight="1" x14ac:dyDescent="0.2">
      <c r="B45" s="45" t="str">
        <f>IF($T$5&lt;&gt;"",$T$5,"-")</f>
        <v>-</v>
      </c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 t="s">
        <v>94</v>
      </c>
      <c r="AF45" s="12" t="s">
        <v>94</v>
      </c>
      <c r="AG45" s="180" t="s">
        <v>94</v>
      </c>
      <c r="AH45" s="90" t="str">
        <f ca="1">IFERROR(IF(B45="-","-",IF(AY38=7,COUNTIF(OFFSET($C45,0,0,1,$AY38),"○")/(7-BB45),(COUNTIF(OFFSET($C45,0,0,1,$AY38),"○")+COUNTIF(OFFSET($C45,-14,DAY(EOMONTH(C36-1,0))-7+$AY38,1,7-$AY38),"○"))/(7-BB45))),"-")</f>
        <v>-</v>
      </c>
      <c r="AI45" s="89" t="str">
        <f ca="1">IF(B45="-","-",COUNTIF(OFFSET($C45,0,$AY38,1,7),"○")/7-BC45)</f>
        <v>-</v>
      </c>
      <c r="AJ45" s="89" t="str">
        <f ca="1">IF($B45="-","-",COUNTIF(OFFSET($C45,0,$AY38,1,7),"○")/7-BD45)</f>
        <v>-</v>
      </c>
      <c r="AK45" s="89" t="str">
        <f ca="1">IF($B45="-","-",COUNTIF(OFFSET($C45,0,$AY38,1,7),"○")/7-BE45)</f>
        <v>-</v>
      </c>
      <c r="AL45" s="105" t="str">
        <f ca="1">IF($B45="-","-",IF((AY46+SIGN(AY38))&lt;5,"-",COUNTIF(OFFSET(C45,0,AY38+21,1,7),"○")/(7-BF45)))</f>
        <v>-</v>
      </c>
      <c r="AM45" s="172">
        <f t="shared" si="44"/>
        <v>0</v>
      </c>
      <c r="AN45" s="41" t="str">
        <f>IFERROR(AM45/AS45,"")</f>
        <v/>
      </c>
      <c r="AO45" s="66" t="str">
        <f t="shared" si="38"/>
        <v>-</v>
      </c>
      <c r="AP45" s="177">
        <f t="shared" si="39"/>
        <v>0</v>
      </c>
      <c r="AQ45" s="75" t="str">
        <f t="shared" si="46"/>
        <v/>
      </c>
      <c r="AR45" s="176">
        <f>COUNT(C37:AG37)</f>
        <v>31</v>
      </c>
      <c r="AS45" s="175">
        <f t="shared" si="40"/>
        <v>0</v>
      </c>
      <c r="AT45" s="175">
        <f t="shared" si="41"/>
        <v>0</v>
      </c>
      <c r="AU45" s="175">
        <f t="shared" si="42"/>
        <v>0</v>
      </c>
      <c r="AV45" s="175">
        <f t="shared" si="43"/>
        <v>0</v>
      </c>
      <c r="AW45" s="40"/>
      <c r="AX45" s="217"/>
      <c r="AY45" s="197"/>
      <c r="BA45" s="111" t="s">
        <v>97</v>
      </c>
      <c r="BB45" s="111">
        <f ca="1">IF(AY38=7,COUNTIF(OFFSET($C45,0,0,1,$AY38),"外"),COUNTIF(OFFSET($C45,0,0,1,$AY38),"外")+COUNTIF(OFFSET($C45,-13,DAY(EOMONTH(C36-1,0))-7+$AY38,1,7-$AY38),"外"))</f>
        <v>0</v>
      </c>
      <c r="BC45" s="111">
        <f ca="1">COUNTIF(OFFSET($C45,0,$AY38,1,7),"外")</f>
        <v>0</v>
      </c>
      <c r="BD45" s="111">
        <f ca="1">COUNTIF(OFFSET($C45,0,$AY38+7,1,7),"外")</f>
        <v>0</v>
      </c>
      <c r="BE45" s="111">
        <f ca="1">COUNTIF(OFFSET($C45,0,$AY38+14,1,7),"外")</f>
        <v>0</v>
      </c>
      <c r="BF45" s="111">
        <f ca="1">COUNTIF(OFFSET(C45,0,AY38+21,1,7),"外")</f>
        <v>1</v>
      </c>
      <c r="BG45" s="111">
        <f t="shared" ca="1" si="47"/>
        <v>1</v>
      </c>
    </row>
    <row r="46" spans="2:59" s="4" customFormat="1" ht="20.149999999999999" customHeight="1" x14ac:dyDescent="0.2">
      <c r="B46" s="45" t="str">
        <f>IF($U$5&lt;&gt;"",$U$5,"-")</f>
        <v>-</v>
      </c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80"/>
      <c r="AH46" s="90" t="str">
        <f ca="1">IFERROR(IF(B46="-","-",IF(AY38=7,COUNTIF(OFFSET($C46,0,0,1,$AY38),"○")/(7-BB46),(COUNTIF(OFFSET($C46,0,0,1,$AY38),"○")+COUNTIF(OFFSET($C46,-14,DAY(EOMONTH(C36-1,0))-7+$AY38,1,7-$AY38),"○"))/(7-BB46))),"-")</f>
        <v>-</v>
      </c>
      <c r="AI46" s="89" t="str">
        <f ca="1">IF(B46="-","-",COUNTIF(OFFSET($C46,0,$AY38,1,7),"○")/7-BC46)</f>
        <v>-</v>
      </c>
      <c r="AJ46" s="89" t="str">
        <f ca="1">IF($B46="-","-",COUNTIF(OFFSET($C46,0,$AY38,1,7),"○")/7-BD46)</f>
        <v>-</v>
      </c>
      <c r="AK46" s="89" t="str">
        <f ca="1">IF($B46="-","-",COUNTIF(OFFSET($C46,0,$AY38,1,7),"○")/7-BE46)</f>
        <v>-</v>
      </c>
      <c r="AL46" s="105" t="str">
        <f ca="1">IF($B46="-","-",IF((AY46+SIGN(AY38))&lt;5,"-",COUNTIF(OFFSET(C46,0,AY38+21,1,7),"○")/(7-BF46)))</f>
        <v>-</v>
      </c>
      <c r="AM46" s="172">
        <f t="shared" si="44"/>
        <v>0</v>
      </c>
      <c r="AN46" s="41" t="str">
        <f t="shared" ref="AN46:AN47" si="48">IFERROR(AM46/AS46,"")</f>
        <v/>
      </c>
      <c r="AO46" s="66" t="str">
        <f t="shared" si="38"/>
        <v>-</v>
      </c>
      <c r="AP46" s="177">
        <f t="shared" si="39"/>
        <v>0</v>
      </c>
      <c r="AQ46" s="75" t="str">
        <f t="shared" si="46"/>
        <v/>
      </c>
      <c r="AR46" s="176">
        <f>COUNT(C37:AG37)</f>
        <v>31</v>
      </c>
      <c r="AS46" s="175">
        <f t="shared" si="40"/>
        <v>0</v>
      </c>
      <c r="AT46" s="175">
        <f t="shared" si="41"/>
        <v>0</v>
      </c>
      <c r="AU46" s="175">
        <f t="shared" si="42"/>
        <v>0</v>
      </c>
      <c r="AV46" s="175">
        <f t="shared" si="43"/>
        <v>0</v>
      </c>
      <c r="AW46" s="40"/>
      <c r="AX46" s="194" t="s">
        <v>93</v>
      </c>
      <c r="AY46" s="196">
        <f>ROUNDDOWN((AY40-AY38)/7,0)</f>
        <v>4</v>
      </c>
      <c r="BA46" s="111" t="s">
        <v>98</v>
      </c>
      <c r="BB46" s="111">
        <f ca="1">IF(AY38=7,COUNTIF(OFFSET($C46,0,0,1,$AY38),"外"),COUNTIF(OFFSET($C46,0,0,1,$AY38),"外")+COUNTIF(OFFSET($C46,-13,DAY(EOMONTH(C36-1,0))-7+$AY38,1,7-$AY38),"外"))</f>
        <v>0</v>
      </c>
      <c r="BC46" s="111">
        <f ca="1">COUNTIF(OFFSET($C46,0,$AY38,1,7),"外")</f>
        <v>0</v>
      </c>
      <c r="BD46" s="111">
        <f ca="1">COUNTIF(OFFSET($C46,0,$AY38+7,1,7),"外")</f>
        <v>0</v>
      </c>
      <c r="BE46" s="111">
        <f ca="1">COUNTIF(OFFSET($C46,0,$AY38+14,1,7),"外")</f>
        <v>0</v>
      </c>
      <c r="BF46" s="111">
        <f ca="1">COUNTIF(OFFSET(C46,0,AY38+21,1,7),"外")</f>
        <v>0</v>
      </c>
      <c r="BG46" s="111">
        <f t="shared" ca="1" si="47"/>
        <v>0</v>
      </c>
    </row>
    <row r="47" spans="2:59" s="4" customFormat="1" ht="20.149999999999999" customHeight="1" x14ac:dyDescent="0.2">
      <c r="B47" s="45" t="str">
        <f>IF($V$5&lt;&gt;"",$V$5,"-")</f>
        <v>-</v>
      </c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80"/>
      <c r="AH47" s="90" t="str">
        <f ca="1">IFERROR(IF(B47="-","-",IF(AY38=7,COUNTIF(OFFSET($C47,0,0,1,$AY38),"○")/(7-BB47),(COUNTIF(OFFSET($C47,0,0,1,$AY38),"○")+COUNTIF(OFFSET($C47,-14,DAY(EOMONTH(C36-1,0))-7+$AY38,1,7-$AY38),"○"))/(7-BB47))),"-")</f>
        <v>-</v>
      </c>
      <c r="AI47" s="89" t="str">
        <f ca="1">IF(B47="-","-",COUNTIF(OFFSET($C47,0,$AY38,1,7),"○")/7-BC47)</f>
        <v>-</v>
      </c>
      <c r="AJ47" s="89" t="str">
        <f ca="1">IF($B47="-","-",COUNTIF(OFFSET($C47,0,$AY38,1,7),"○")/7-BD47)</f>
        <v>-</v>
      </c>
      <c r="AK47" s="89" t="str">
        <f ca="1">IF($B47="-","-",COUNTIF(OFFSET($C47,0,$AY38,1,7),"○")/7-BE47)</f>
        <v>-</v>
      </c>
      <c r="AL47" s="105" t="str">
        <f ca="1">IF($B47="-","-",IF((AY46+SIGN(AY38))&lt;5,"-",COUNTIF(OFFSET(C47,0,AY38+21,1,7),"○")/(7-BF47)))</f>
        <v>-</v>
      </c>
      <c r="AM47" s="172">
        <f>AU47</f>
        <v>0</v>
      </c>
      <c r="AN47" s="41" t="str">
        <f t="shared" si="48"/>
        <v/>
      </c>
      <c r="AO47" s="66" t="str">
        <f t="shared" si="38"/>
        <v>-</v>
      </c>
      <c r="AP47" s="177">
        <f t="shared" si="39"/>
        <v>0</v>
      </c>
      <c r="AQ47" s="75" t="str">
        <f>IFERROR(AP47/AT47,"")</f>
        <v/>
      </c>
      <c r="AR47" s="176">
        <f>COUNT(C37:AG37)</f>
        <v>31</v>
      </c>
      <c r="AS47" s="175">
        <f t="shared" si="40"/>
        <v>0</v>
      </c>
      <c r="AT47" s="175">
        <f t="shared" si="41"/>
        <v>0</v>
      </c>
      <c r="AU47" s="175">
        <f t="shared" si="42"/>
        <v>0</v>
      </c>
      <c r="AV47" s="175">
        <f t="shared" si="43"/>
        <v>0</v>
      </c>
      <c r="AW47" s="40"/>
      <c r="AX47" s="195"/>
      <c r="AY47" s="197"/>
      <c r="BA47" s="111" t="s">
        <v>99</v>
      </c>
      <c r="BB47" s="111">
        <f ca="1">IF(AY38=7,COUNTIF(OFFSET($C47,0,0,1,$AY38),"外"),COUNTIF(OFFSET($C47,0,0,1,$AY38),"外")+COUNTIF(OFFSET($C47,-13,DAY(EOMONTH(C36-1,0))-7+$AY38,1,7-$AY38),"外"))</f>
        <v>0</v>
      </c>
      <c r="BC47" s="111">
        <f ca="1">COUNTIF(OFFSET($C47,0,$AY38,1,7),"外")</f>
        <v>0</v>
      </c>
      <c r="BD47" s="111">
        <f ca="1">COUNTIF(OFFSET($C47,0,$AY38+7,1,7),"外")</f>
        <v>0</v>
      </c>
      <c r="BE47" s="111">
        <f ca="1">COUNTIF(OFFSET($C47,0,$AY38+14,1,7),"外")</f>
        <v>0</v>
      </c>
      <c r="BF47" s="111">
        <f ca="1">COUNTIF(OFFSET(C47,0,AY38+21,1,7),"外")</f>
        <v>0</v>
      </c>
      <c r="BG47" s="111">
        <f ca="1">SUM(BB47:BF47)</f>
        <v>0</v>
      </c>
    </row>
    <row r="48" spans="2:59" s="4" customFormat="1" ht="20.149999999999999" customHeight="1" thickBot="1" x14ac:dyDescent="0.25">
      <c r="B48" s="46" t="str">
        <f>IF($W$5&lt;&gt;"",$W$5,"-")</f>
        <v>-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55"/>
      <c r="AH48" s="91" t="str">
        <f ca="1">IFERROR(IF(B48="-","-",IF(AY38=7,COUNTIF(OFFSET($C48,0,0,1,$AY38),"○")/(7-BB48),(COUNTIF(OFFSET($C48,0,0,1,$AY38),"○")+COUNTIF(OFFSET($C48,-14,DAY(EOMONTH(C36-1,0))-7+$AY38,1,7-$AY38),"○"))/(7-BB48))),"-")</f>
        <v>-</v>
      </c>
      <c r="AI48" s="92" t="str">
        <f ca="1">IF(B48="-","-",COUNTIF(OFFSET($C48,0,$AY38,1,7),"○")/7-BC48)</f>
        <v>-</v>
      </c>
      <c r="AJ48" s="92" t="str">
        <f ca="1">IF($B48="-","-",COUNTIF(OFFSET($C48,0,$AY38,1,7),"○")/7-BD48)</f>
        <v>-</v>
      </c>
      <c r="AK48" s="92" t="str">
        <f ca="1">IF($B48="-","-",COUNTIF(OFFSET($C48,0,$AY38,1,7),"○")/7-BE48)</f>
        <v>-</v>
      </c>
      <c r="AL48" s="106" t="str">
        <f ca="1">IF($B48="-","-",IF((AY46+SIGN(AY38))&lt;5,"-",COUNTIF(OFFSET(C48,0,AY38+21,1,7),"○")/(7-BF48)))</f>
        <v>-</v>
      </c>
      <c r="AM48" s="64">
        <f t="shared" ref="AM48" si="49">AU48</f>
        <v>0</v>
      </c>
      <c r="AN48" s="48" t="str">
        <f>IFERROR(AM48/AS48,"")</f>
        <v/>
      </c>
      <c r="AO48" s="30" t="str">
        <f t="shared" si="38"/>
        <v>-</v>
      </c>
      <c r="AP48" s="71">
        <f t="shared" si="39"/>
        <v>0</v>
      </c>
      <c r="AQ48" s="72" t="str">
        <f t="shared" ref="AQ48" si="50">IFERROR(AP48/AT48,"")</f>
        <v/>
      </c>
      <c r="AR48" s="176">
        <f>COUNT(C37:AG37)</f>
        <v>31</v>
      </c>
      <c r="AS48" s="175">
        <f t="shared" si="40"/>
        <v>0</v>
      </c>
      <c r="AT48" s="175">
        <f t="shared" si="41"/>
        <v>0</v>
      </c>
      <c r="AU48" s="175">
        <f t="shared" si="42"/>
        <v>0</v>
      </c>
      <c r="AV48" s="175">
        <f t="shared" si="43"/>
        <v>0</v>
      </c>
      <c r="AW48" s="40"/>
      <c r="AX48" s="101"/>
      <c r="AY48" s="102"/>
      <c r="BA48" s="111" t="s">
        <v>100</v>
      </c>
      <c r="BB48" s="111">
        <f ca="1">IF(AY38=7,COUNTIF(OFFSET($C48,0,0,1,$AY38),"外"),COUNTIF(OFFSET($C48,0,0,1,$AY38),"外")+COUNTIF(OFFSET($C48,-13,DAY(EOMONTH(C36-1,0))-7+$AY38,1,7-$AY38),"外"))</f>
        <v>0</v>
      </c>
      <c r="BC48" s="111">
        <f ca="1">COUNTIF(OFFSET($C48,0,$AY38,1,7),"外")</f>
        <v>0</v>
      </c>
      <c r="BD48" s="111">
        <f ca="1">COUNTIF(OFFSET($C48,0,$AY38+7,1,7),"外")</f>
        <v>0</v>
      </c>
      <c r="BE48" s="111">
        <f ca="1">COUNTIF(OFFSET($C48,0,$AY38+14,1,7),"外")</f>
        <v>0</v>
      </c>
      <c r="BF48" s="111">
        <f ca="1">COUNTIF(OFFSET(C48,0,AY38+21,1,7),"外")</f>
        <v>0</v>
      </c>
      <c r="BG48" s="111">
        <f t="shared" ref="BG48" ca="1" si="51">SUM(BB48:BF48)</f>
        <v>0</v>
      </c>
    </row>
    <row r="49" spans="2:59" ht="13.5" thickBot="1" x14ac:dyDescent="0.25">
      <c r="AV49" s="32"/>
    </row>
    <row r="50" spans="2:59" ht="13.5" customHeight="1" x14ac:dyDescent="0.2">
      <c r="B50" s="181" t="s">
        <v>0</v>
      </c>
      <c r="C50" s="252">
        <f>DATE(YEAR(C36),MONTH(C36)+1,DAY(C36))</f>
        <v>45658</v>
      </c>
      <c r="D50" s="253"/>
      <c r="E50" s="253"/>
      <c r="F50" s="253"/>
      <c r="G50" s="253"/>
      <c r="H50" s="253"/>
      <c r="I50" s="253"/>
      <c r="J50" s="253"/>
      <c r="K50" s="253"/>
      <c r="L50" s="253"/>
      <c r="M50" s="253"/>
      <c r="N50" s="253"/>
      <c r="O50" s="253"/>
      <c r="P50" s="253"/>
      <c r="Q50" s="253"/>
      <c r="R50" s="253"/>
      <c r="S50" s="253"/>
      <c r="T50" s="253"/>
      <c r="U50" s="253"/>
      <c r="V50" s="253"/>
      <c r="W50" s="253"/>
      <c r="X50" s="253"/>
      <c r="Y50" s="253"/>
      <c r="Z50" s="253"/>
      <c r="AA50" s="253"/>
      <c r="AB50" s="253"/>
      <c r="AC50" s="253"/>
      <c r="AD50" s="253"/>
      <c r="AE50" s="253"/>
      <c r="AF50" s="253"/>
      <c r="AG50" s="253"/>
      <c r="AH50" s="254" t="s">
        <v>113</v>
      </c>
      <c r="AI50" s="255"/>
      <c r="AJ50" s="255"/>
      <c r="AK50" s="255"/>
      <c r="AL50" s="256"/>
      <c r="AM50" s="260" t="s">
        <v>46</v>
      </c>
      <c r="AN50" s="261"/>
      <c r="AO50" s="262"/>
      <c r="AP50" s="266" t="s">
        <v>11</v>
      </c>
      <c r="AQ50" s="267"/>
      <c r="AR50" s="270" t="s">
        <v>15</v>
      </c>
      <c r="AS50" s="206" t="s">
        <v>16</v>
      </c>
      <c r="AT50" s="221" t="s">
        <v>17</v>
      </c>
      <c r="AU50" s="241"/>
      <c r="AV50" s="241"/>
      <c r="AX50" s="242" t="s">
        <v>88</v>
      </c>
      <c r="AY50" s="243"/>
    </row>
    <row r="51" spans="2:59" x14ac:dyDescent="0.2">
      <c r="B51" s="10" t="s">
        <v>1</v>
      </c>
      <c r="C51" s="11">
        <f>DATE(YEAR(C50),MONTH(C50),DAY(C50))</f>
        <v>45658</v>
      </c>
      <c r="D51" s="11">
        <f>IF(MONTH(DATE(YEAR(C51),MONTH(C51),DAY(C51)+1))=MONTH($C50),DATE(YEAR(C51),MONTH(C51),DAY(C51)+1),"")</f>
        <v>45659</v>
      </c>
      <c r="E51" s="11">
        <f t="shared" ref="E51:AG51" si="52">IF(MONTH(DATE(YEAR(D51),MONTH(D51),DAY(D51)+1))=MONTH($C50),DATE(YEAR(D51),MONTH(D51),DAY(D51)+1),"")</f>
        <v>45660</v>
      </c>
      <c r="F51" s="16">
        <f t="shared" si="52"/>
        <v>45661</v>
      </c>
      <c r="G51" s="11">
        <f t="shared" si="52"/>
        <v>45662</v>
      </c>
      <c r="H51" s="11">
        <f t="shared" si="52"/>
        <v>45663</v>
      </c>
      <c r="I51" s="11">
        <f t="shared" si="52"/>
        <v>45664</v>
      </c>
      <c r="J51" s="11">
        <f t="shared" si="52"/>
        <v>45665</v>
      </c>
      <c r="K51" s="11">
        <f t="shared" si="52"/>
        <v>45666</v>
      </c>
      <c r="L51" s="11">
        <f t="shared" si="52"/>
        <v>45667</v>
      </c>
      <c r="M51" s="11">
        <f t="shared" si="52"/>
        <v>45668</v>
      </c>
      <c r="N51" s="11">
        <f t="shared" si="52"/>
        <v>45669</v>
      </c>
      <c r="O51" s="11">
        <f t="shared" si="52"/>
        <v>45670</v>
      </c>
      <c r="P51" s="11">
        <f t="shared" si="52"/>
        <v>45671</v>
      </c>
      <c r="Q51" s="11">
        <f t="shared" si="52"/>
        <v>45672</v>
      </c>
      <c r="R51" s="11">
        <f t="shared" si="52"/>
        <v>45673</v>
      </c>
      <c r="S51" s="11">
        <f t="shared" si="52"/>
        <v>45674</v>
      </c>
      <c r="T51" s="11">
        <f t="shared" si="52"/>
        <v>45675</v>
      </c>
      <c r="U51" s="11">
        <f t="shared" si="52"/>
        <v>45676</v>
      </c>
      <c r="V51" s="11">
        <f t="shared" si="52"/>
        <v>45677</v>
      </c>
      <c r="W51" s="11">
        <f t="shared" si="52"/>
        <v>45678</v>
      </c>
      <c r="X51" s="11">
        <f t="shared" si="52"/>
        <v>45679</v>
      </c>
      <c r="Y51" s="11">
        <f t="shared" si="52"/>
        <v>45680</v>
      </c>
      <c r="Z51" s="11">
        <f t="shared" si="52"/>
        <v>45681</v>
      </c>
      <c r="AA51" s="11">
        <f t="shared" si="52"/>
        <v>45682</v>
      </c>
      <c r="AB51" s="11">
        <f t="shared" si="52"/>
        <v>45683</v>
      </c>
      <c r="AC51" s="11">
        <f t="shared" si="52"/>
        <v>45684</v>
      </c>
      <c r="AD51" s="11">
        <f t="shared" si="52"/>
        <v>45685</v>
      </c>
      <c r="AE51" s="11">
        <f t="shared" si="52"/>
        <v>45686</v>
      </c>
      <c r="AF51" s="11">
        <f t="shared" si="52"/>
        <v>45687</v>
      </c>
      <c r="AG51" s="29">
        <f t="shared" si="52"/>
        <v>45688</v>
      </c>
      <c r="AH51" s="257"/>
      <c r="AI51" s="258"/>
      <c r="AJ51" s="258"/>
      <c r="AK51" s="258"/>
      <c r="AL51" s="259"/>
      <c r="AM51" s="263"/>
      <c r="AN51" s="264"/>
      <c r="AO51" s="265"/>
      <c r="AP51" s="268"/>
      <c r="AQ51" s="269"/>
      <c r="AR51" s="271"/>
      <c r="AS51" s="207"/>
      <c r="AT51" s="221"/>
      <c r="AU51" s="241"/>
      <c r="AV51" s="241"/>
      <c r="AX51" s="244"/>
      <c r="AY51" s="245"/>
    </row>
    <row r="52" spans="2:59" ht="13" customHeight="1" x14ac:dyDescent="0.2">
      <c r="B52" s="10" t="s">
        <v>2</v>
      </c>
      <c r="C52" s="12" t="str">
        <f t="shared" ref="C52:AG52" si="53">TEXT(C51,"aaa")</f>
        <v>水</v>
      </c>
      <c r="D52" s="12" t="str">
        <f t="shared" si="53"/>
        <v>木</v>
      </c>
      <c r="E52" s="12" t="str">
        <f t="shared" si="53"/>
        <v>金</v>
      </c>
      <c r="F52" s="17" t="str">
        <f t="shared" si="53"/>
        <v>土</v>
      </c>
      <c r="G52" s="12" t="str">
        <f t="shared" si="53"/>
        <v>日</v>
      </c>
      <c r="H52" s="12" t="str">
        <f t="shared" si="53"/>
        <v>月</v>
      </c>
      <c r="I52" s="12" t="str">
        <f t="shared" si="53"/>
        <v>火</v>
      </c>
      <c r="J52" s="12" t="str">
        <f t="shared" si="53"/>
        <v>水</v>
      </c>
      <c r="K52" s="12" t="str">
        <f t="shared" si="53"/>
        <v>木</v>
      </c>
      <c r="L52" s="12" t="str">
        <f t="shared" si="53"/>
        <v>金</v>
      </c>
      <c r="M52" s="12" t="str">
        <f t="shared" si="53"/>
        <v>土</v>
      </c>
      <c r="N52" s="12" t="str">
        <f t="shared" si="53"/>
        <v>日</v>
      </c>
      <c r="O52" s="12" t="str">
        <f t="shared" si="53"/>
        <v>月</v>
      </c>
      <c r="P52" s="12" t="str">
        <f t="shared" si="53"/>
        <v>火</v>
      </c>
      <c r="Q52" s="12" t="str">
        <f t="shared" si="53"/>
        <v>水</v>
      </c>
      <c r="R52" s="12" t="str">
        <f t="shared" si="53"/>
        <v>木</v>
      </c>
      <c r="S52" s="12" t="str">
        <f t="shared" si="53"/>
        <v>金</v>
      </c>
      <c r="T52" s="12" t="str">
        <f t="shared" si="53"/>
        <v>土</v>
      </c>
      <c r="U52" s="12" t="str">
        <f t="shared" si="53"/>
        <v>日</v>
      </c>
      <c r="V52" s="12" t="str">
        <f t="shared" si="53"/>
        <v>月</v>
      </c>
      <c r="W52" s="12" t="str">
        <f t="shared" si="53"/>
        <v>火</v>
      </c>
      <c r="X52" s="12" t="str">
        <f t="shared" si="53"/>
        <v>水</v>
      </c>
      <c r="Y52" s="12" t="str">
        <f t="shared" si="53"/>
        <v>木</v>
      </c>
      <c r="Z52" s="12" t="str">
        <f t="shared" si="53"/>
        <v>金</v>
      </c>
      <c r="AA52" s="12" t="str">
        <f t="shared" si="53"/>
        <v>土</v>
      </c>
      <c r="AB52" s="12" t="str">
        <f t="shared" si="53"/>
        <v>日</v>
      </c>
      <c r="AC52" s="12" t="str">
        <f t="shared" si="53"/>
        <v>月</v>
      </c>
      <c r="AD52" s="12" t="str">
        <f t="shared" si="53"/>
        <v>火</v>
      </c>
      <c r="AE52" s="12" t="str">
        <f t="shared" si="53"/>
        <v>水</v>
      </c>
      <c r="AF52" s="12" t="str">
        <f t="shared" si="53"/>
        <v>木</v>
      </c>
      <c r="AG52" s="180" t="str">
        <f t="shared" si="53"/>
        <v>金</v>
      </c>
      <c r="AH52" s="246" t="s">
        <v>83</v>
      </c>
      <c r="AI52" s="247" t="s">
        <v>84</v>
      </c>
      <c r="AJ52" s="247" t="s">
        <v>85</v>
      </c>
      <c r="AK52" s="247" t="s">
        <v>86</v>
      </c>
      <c r="AL52" s="248" t="s">
        <v>87</v>
      </c>
      <c r="AM52" s="249" t="s">
        <v>40</v>
      </c>
      <c r="AN52" s="228" t="s">
        <v>12</v>
      </c>
      <c r="AO52" s="231" t="s">
        <v>47</v>
      </c>
      <c r="AP52" s="234" t="s">
        <v>40</v>
      </c>
      <c r="AQ52" s="237" t="s">
        <v>13</v>
      </c>
      <c r="AR52" s="240"/>
      <c r="AS52" s="221"/>
      <c r="AT52" s="221"/>
      <c r="AU52" s="171"/>
      <c r="AV52" s="171"/>
      <c r="AX52" s="223" t="s">
        <v>89</v>
      </c>
      <c r="AY52" s="224">
        <f>ABS(IF(WEEKDAY(C50,3)=0,7,WEEKDAY(C50,3)-7))</f>
        <v>5</v>
      </c>
    </row>
    <row r="53" spans="2:59" s="3" customFormat="1" ht="22" customHeight="1" x14ac:dyDescent="0.2">
      <c r="B53" s="225" t="s">
        <v>3</v>
      </c>
      <c r="C53" s="218" t="str">
        <f>IFERROR(VLOOKUP(C51,祝日一覧!$A:$C,3,FALSE),"")</f>
        <v>元日</v>
      </c>
      <c r="D53" s="218" t="str">
        <f>IFERROR(VLOOKUP(D51,祝日一覧!$A:$C,3,FALSE),"")</f>
        <v>年末年始休暇</v>
      </c>
      <c r="E53" s="218" t="str">
        <f>IFERROR(VLOOKUP(E51,祝日一覧!$A:$C,3,FALSE),"")</f>
        <v>年末年始休暇</v>
      </c>
      <c r="F53" s="218" t="str">
        <f>IFERROR(VLOOKUP(F51,祝日一覧!$A:$C,3,FALSE),"")</f>
        <v/>
      </c>
      <c r="G53" s="218" t="str">
        <f>IFERROR(VLOOKUP(G51,祝日一覧!$A:$C,3,FALSE),"")</f>
        <v/>
      </c>
      <c r="H53" s="218" t="str">
        <f>IFERROR(VLOOKUP(H51,祝日一覧!$A:$C,3,FALSE),"")</f>
        <v/>
      </c>
      <c r="I53" s="218" t="str">
        <f>IFERROR(VLOOKUP(I51,祝日一覧!$A:$C,3,FALSE),"")</f>
        <v/>
      </c>
      <c r="J53" s="218" t="str">
        <f>IFERROR(VLOOKUP(J51,祝日一覧!$A:$C,3,FALSE),"")</f>
        <v/>
      </c>
      <c r="K53" s="218" t="str">
        <f>IFERROR(VLOOKUP(K51,祝日一覧!$A:$C,3,FALSE),"")</f>
        <v/>
      </c>
      <c r="L53" s="218" t="str">
        <f>IFERROR(VLOOKUP(L51,祝日一覧!$A:$C,3,FALSE),"")</f>
        <v/>
      </c>
      <c r="M53" s="218" t="str">
        <f>IFERROR(VLOOKUP(M51,祝日一覧!$A:$C,3,FALSE),"")</f>
        <v/>
      </c>
      <c r="N53" s="218" t="str">
        <f>IFERROR(VLOOKUP(N51,祝日一覧!$A:$C,3,FALSE),"")</f>
        <v/>
      </c>
      <c r="O53" s="218" t="str">
        <f>IFERROR(VLOOKUP(O51,祝日一覧!$A:$C,3,FALSE),"")</f>
        <v>成人の日</v>
      </c>
      <c r="P53" s="218" t="str">
        <f>IFERROR(VLOOKUP(P51,祝日一覧!$A:$C,3,FALSE),"")</f>
        <v/>
      </c>
      <c r="Q53" s="218" t="str">
        <f>IFERROR(VLOOKUP(Q51,祝日一覧!$A:$C,3,FALSE),"")</f>
        <v/>
      </c>
      <c r="R53" s="218" t="str">
        <f>IFERROR(VLOOKUP(R51,祝日一覧!$A:$C,3,FALSE),"")</f>
        <v/>
      </c>
      <c r="S53" s="218" t="str">
        <f>IFERROR(VLOOKUP(S51,祝日一覧!$A:$C,3,FALSE),"")</f>
        <v/>
      </c>
      <c r="T53" s="218" t="str">
        <f>IFERROR(VLOOKUP(T51,祝日一覧!$A:$C,3,FALSE),"")</f>
        <v/>
      </c>
      <c r="U53" s="218" t="str">
        <f>IFERROR(VLOOKUP(U51,祝日一覧!$A:$C,3,FALSE),"")</f>
        <v/>
      </c>
      <c r="V53" s="218" t="str">
        <f>IFERROR(VLOOKUP(V51,祝日一覧!$A:$C,3,FALSE),"")</f>
        <v/>
      </c>
      <c r="W53" s="218" t="str">
        <f>IFERROR(VLOOKUP(W51,祝日一覧!$A:$C,3,FALSE),"")</f>
        <v/>
      </c>
      <c r="X53" s="218" t="str">
        <f>IFERROR(VLOOKUP(X51,祝日一覧!$A:$C,3,FALSE),"")</f>
        <v/>
      </c>
      <c r="Y53" s="218" t="str">
        <f>IFERROR(VLOOKUP(Y51,祝日一覧!$A:$C,3,FALSE),"")</f>
        <v/>
      </c>
      <c r="Z53" s="218" t="str">
        <f>IFERROR(VLOOKUP(Z51,祝日一覧!$A:$C,3,FALSE),"")</f>
        <v/>
      </c>
      <c r="AA53" s="218" t="str">
        <f>IFERROR(VLOOKUP(AA51,祝日一覧!$A:$C,3,FALSE),"")</f>
        <v/>
      </c>
      <c r="AB53" s="218" t="str">
        <f>IFERROR(VLOOKUP(AB51,祝日一覧!$A:$C,3,FALSE),"")</f>
        <v/>
      </c>
      <c r="AC53" s="218" t="str">
        <f>IFERROR(VLOOKUP(AC51,祝日一覧!$A:$C,3,FALSE),"")</f>
        <v/>
      </c>
      <c r="AD53" s="218" t="str">
        <f>IFERROR(VLOOKUP(AD51,祝日一覧!$A:$C,3,FALSE),"")</f>
        <v/>
      </c>
      <c r="AE53" s="218" t="str">
        <f>IFERROR(VLOOKUP(AE51,祝日一覧!$A:$C,3,FALSE),"")</f>
        <v/>
      </c>
      <c r="AF53" s="218" t="str">
        <f>IFERROR(VLOOKUP(AF51,祝日一覧!$A:$C,3,FALSE),"")</f>
        <v/>
      </c>
      <c r="AG53" s="208" t="str">
        <f>IFERROR(VLOOKUP(AG51,祝日一覧!$A:$C,3,FALSE),"")</f>
        <v/>
      </c>
      <c r="AH53" s="246"/>
      <c r="AI53" s="247"/>
      <c r="AJ53" s="247"/>
      <c r="AK53" s="247"/>
      <c r="AL53" s="248"/>
      <c r="AM53" s="250"/>
      <c r="AN53" s="229"/>
      <c r="AO53" s="232"/>
      <c r="AP53" s="235"/>
      <c r="AQ53" s="238"/>
      <c r="AR53" s="240"/>
      <c r="AS53" s="221"/>
      <c r="AT53" s="222"/>
      <c r="AU53" s="179"/>
      <c r="AV53" s="171"/>
      <c r="AW53" s="40"/>
      <c r="AX53" s="223"/>
      <c r="AY53" s="224"/>
    </row>
    <row r="54" spans="2:59" s="3" customFormat="1" ht="41.5" customHeight="1" x14ac:dyDescent="0.2">
      <c r="B54" s="226"/>
      <c r="C54" s="219"/>
      <c r="D54" s="219"/>
      <c r="E54" s="219"/>
      <c r="F54" s="219"/>
      <c r="G54" s="219"/>
      <c r="H54" s="219"/>
      <c r="I54" s="219"/>
      <c r="J54" s="219"/>
      <c r="K54" s="219"/>
      <c r="L54" s="219"/>
      <c r="M54" s="219"/>
      <c r="N54" s="219"/>
      <c r="O54" s="219"/>
      <c r="P54" s="219"/>
      <c r="Q54" s="219"/>
      <c r="R54" s="219"/>
      <c r="S54" s="219"/>
      <c r="T54" s="219"/>
      <c r="U54" s="219"/>
      <c r="V54" s="219"/>
      <c r="W54" s="219"/>
      <c r="X54" s="219"/>
      <c r="Y54" s="219"/>
      <c r="Z54" s="219"/>
      <c r="AA54" s="219"/>
      <c r="AB54" s="219"/>
      <c r="AC54" s="219"/>
      <c r="AD54" s="219"/>
      <c r="AE54" s="219"/>
      <c r="AF54" s="219"/>
      <c r="AG54" s="209"/>
      <c r="AH54" s="93" t="str">
        <f>IF($AY52=7,DBCS(1&amp;"日～"&amp;7&amp;"日"),DBCS("前"&amp;DAY(EOMONTH($C50-1,0))-6+$AY52&amp;"日～"&amp;$AY52&amp;"日"))</f>
        <v>前３０日～５日</v>
      </c>
      <c r="AI54" s="112" t="str">
        <f>DBCS($AY52+1&amp;"日～"&amp;$AY52+7&amp;"日")</f>
        <v>６日～１２日</v>
      </c>
      <c r="AJ54" s="112" t="str">
        <f>DBCS($AY52+8&amp;"日～"&amp;$AY52+14&amp;"日")</f>
        <v>１３日～１９日</v>
      </c>
      <c r="AK54" s="112" t="str">
        <f>DBCS($AY52+15&amp;"日～"&amp;$AY52+21&amp;"日")</f>
        <v>２０日～２６日</v>
      </c>
      <c r="AL54" s="113" t="str">
        <f>IF(AND(AY52=7,AY56=0),"-",IF($AY60=3,"-",DBCS($AY52+22&amp;"日～"&amp;$AY52+28&amp;"日")))</f>
        <v>-</v>
      </c>
      <c r="AM54" s="250"/>
      <c r="AN54" s="229"/>
      <c r="AO54" s="232"/>
      <c r="AP54" s="235"/>
      <c r="AQ54" s="238"/>
      <c r="AR54" s="178"/>
      <c r="AS54" s="174"/>
      <c r="AT54" s="174"/>
      <c r="AU54" s="184"/>
      <c r="AV54" s="184"/>
      <c r="AW54" s="40"/>
      <c r="AX54" s="99" t="s">
        <v>90</v>
      </c>
      <c r="AY54" s="100">
        <f>DAY(EOMONTH(C50,0))</f>
        <v>31</v>
      </c>
      <c r="BA54" s="211" t="s">
        <v>105</v>
      </c>
      <c r="BB54" s="212"/>
      <c r="BC54" s="212"/>
      <c r="BD54" s="212"/>
      <c r="BE54" s="212"/>
      <c r="BF54" s="212"/>
      <c r="BG54" s="213"/>
    </row>
    <row r="55" spans="2:59" s="3" customFormat="1" ht="17.5" customHeight="1" x14ac:dyDescent="0.2">
      <c r="B55" s="226"/>
      <c r="C55" s="219"/>
      <c r="D55" s="219"/>
      <c r="E55" s="219"/>
      <c r="F55" s="219"/>
      <c r="G55" s="219"/>
      <c r="H55" s="219"/>
      <c r="I55" s="219"/>
      <c r="J55" s="219"/>
      <c r="K55" s="219"/>
      <c r="L55" s="219"/>
      <c r="M55" s="219"/>
      <c r="N55" s="219"/>
      <c r="O55" s="219"/>
      <c r="P55" s="219"/>
      <c r="Q55" s="219"/>
      <c r="R55" s="219"/>
      <c r="S55" s="219"/>
      <c r="T55" s="219"/>
      <c r="U55" s="219"/>
      <c r="V55" s="219"/>
      <c r="W55" s="219"/>
      <c r="X55" s="219"/>
      <c r="Y55" s="219"/>
      <c r="Z55" s="219"/>
      <c r="AA55" s="219"/>
      <c r="AB55" s="219"/>
      <c r="AC55" s="219"/>
      <c r="AD55" s="219"/>
      <c r="AE55" s="219"/>
      <c r="AF55" s="219"/>
      <c r="AG55" s="209"/>
      <c r="AH55" s="93" t="e">
        <f ca="1">IF(AH56&gt;=0.285,"達成","未")</f>
        <v>#DIV/0!</v>
      </c>
      <c r="AI55" s="166" t="e">
        <f ca="1">IF(AI56&gt;=0.285,"達成","未")</f>
        <v>#DIV/0!</v>
      </c>
      <c r="AJ55" s="166" t="e">
        <f t="shared" ref="AJ55:AK55" ca="1" si="54">IF(AJ56&gt;=0.285,"達成","未")</f>
        <v>#DIV/0!</v>
      </c>
      <c r="AK55" s="166" t="e">
        <f t="shared" ca="1" si="54"/>
        <v>#DIV/0!</v>
      </c>
      <c r="AL55" s="167" t="str">
        <f ca="1">IF(AL56="-","-",IF(AL56&gt;=0.285,"達成","未"))</f>
        <v>-</v>
      </c>
      <c r="AM55" s="251"/>
      <c r="AN55" s="230"/>
      <c r="AO55" s="233"/>
      <c r="AP55" s="236"/>
      <c r="AQ55" s="239"/>
      <c r="AR55" s="178"/>
      <c r="AS55" s="174"/>
      <c r="AT55" s="174"/>
      <c r="AU55" s="184"/>
      <c r="AV55" s="184"/>
      <c r="AW55" s="40"/>
      <c r="AX55" s="99"/>
      <c r="AY55" s="100"/>
      <c r="BA55" s="168"/>
      <c r="BB55" s="169"/>
      <c r="BC55" s="169"/>
      <c r="BD55" s="169"/>
      <c r="BE55" s="169"/>
      <c r="BF55" s="169"/>
      <c r="BG55" s="170"/>
    </row>
    <row r="56" spans="2:59" s="4" customFormat="1" ht="20" customHeight="1" thickBot="1" x14ac:dyDescent="0.25">
      <c r="B56" s="226"/>
      <c r="C56" s="219"/>
      <c r="D56" s="219"/>
      <c r="E56" s="219"/>
      <c r="F56" s="219"/>
      <c r="G56" s="219"/>
      <c r="H56" s="219"/>
      <c r="I56" s="219"/>
      <c r="J56" s="219"/>
      <c r="K56" s="219"/>
      <c r="L56" s="219"/>
      <c r="M56" s="219"/>
      <c r="N56" s="219"/>
      <c r="O56" s="219"/>
      <c r="P56" s="219"/>
      <c r="Q56" s="219"/>
      <c r="R56" s="219"/>
      <c r="S56" s="219"/>
      <c r="T56" s="219"/>
      <c r="U56" s="219"/>
      <c r="V56" s="219"/>
      <c r="W56" s="219"/>
      <c r="X56" s="219"/>
      <c r="Y56" s="219"/>
      <c r="Z56" s="219"/>
      <c r="AA56" s="219"/>
      <c r="AB56" s="219"/>
      <c r="AC56" s="219"/>
      <c r="AD56" s="219"/>
      <c r="AE56" s="219"/>
      <c r="AF56" s="219"/>
      <c r="AG56" s="209"/>
      <c r="AH56" s="114" t="e">
        <f ca="1">AVERAGE(AH57:AH62)</f>
        <v>#DIV/0!</v>
      </c>
      <c r="AI56" s="115" t="e">
        <f t="shared" ref="AI56:AK56" ca="1" si="55">AVERAGE(AI57:AI62)</f>
        <v>#DIV/0!</v>
      </c>
      <c r="AJ56" s="115" t="e">
        <f t="shared" ca="1" si="55"/>
        <v>#DIV/0!</v>
      </c>
      <c r="AK56" s="115" t="e">
        <f t="shared" ca="1" si="55"/>
        <v>#DIV/0!</v>
      </c>
      <c r="AL56" s="104" t="str">
        <f ca="1">IFERROR(AVERAGE(AL57:AL62),"-")</f>
        <v>-</v>
      </c>
      <c r="AM56" s="64"/>
      <c r="AN56" s="48" t="e">
        <f>AVERAGE(AN57:AN62)</f>
        <v>#DIV/0!</v>
      </c>
      <c r="AO56" s="30" t="e">
        <f>IF(AN56&gt;=0.285,"達成","未")</f>
        <v>#DIV/0!</v>
      </c>
      <c r="AP56" s="71"/>
      <c r="AQ56" s="72" t="e">
        <f>AVERAGE(AQ57:AQ62)</f>
        <v>#DIV/0!</v>
      </c>
      <c r="AR56" s="62" t="s">
        <v>15</v>
      </c>
      <c r="AS56" s="49" t="s">
        <v>16</v>
      </c>
      <c r="AT56" s="50" t="s">
        <v>58</v>
      </c>
      <c r="AU56" s="38" t="s">
        <v>56</v>
      </c>
      <c r="AV56" s="173" t="s">
        <v>57</v>
      </c>
      <c r="AW56" s="60" t="s">
        <v>66</v>
      </c>
      <c r="AX56" s="214" t="s">
        <v>91</v>
      </c>
      <c r="AY56" s="215">
        <f>MOD(AY54-AY52,7)</f>
        <v>5</v>
      </c>
      <c r="AZ56" s="97" t="s">
        <v>106</v>
      </c>
      <c r="BA56" s="111"/>
      <c r="BB56" s="111" t="s">
        <v>83</v>
      </c>
      <c r="BC56" s="111" t="s">
        <v>84</v>
      </c>
      <c r="BD56" s="111" t="s">
        <v>85</v>
      </c>
      <c r="BE56" s="111" t="s">
        <v>86</v>
      </c>
      <c r="BF56" s="111" t="s">
        <v>87</v>
      </c>
      <c r="BG56" s="111" t="s">
        <v>101</v>
      </c>
    </row>
    <row r="57" spans="2:59" s="4" customFormat="1" ht="20.149999999999999" customHeight="1" x14ac:dyDescent="0.2">
      <c r="B57" s="51" t="str">
        <f>IF($R$5&lt;&gt;"",$R$5,"-")</f>
        <v>-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2"/>
      <c r="N57" s="182"/>
      <c r="O57" s="182"/>
      <c r="P57" s="182"/>
      <c r="Q57" s="182"/>
      <c r="R57" s="182"/>
      <c r="S57" s="182"/>
      <c r="T57" s="182"/>
      <c r="U57" s="182"/>
      <c r="V57" s="182"/>
      <c r="W57" s="182"/>
      <c r="X57" s="182"/>
      <c r="Y57" s="182"/>
      <c r="Z57" s="182"/>
      <c r="AA57" s="182"/>
      <c r="AB57" s="182"/>
      <c r="AC57" s="182"/>
      <c r="AD57" s="182"/>
      <c r="AE57" s="182"/>
      <c r="AF57" s="182"/>
      <c r="AG57" s="61"/>
      <c r="AH57" s="122" t="str">
        <f ca="1">IFERROR(IF(B57="-","-",IF(AY52=7,COUNTIF(OFFSET($C57,0,0,1,$AY52),"○")/(7-BB57),(COUNTIF(OFFSET($C57,0,0,1,$AY52),"○")+COUNTIF(OFFSET($C57,-14,DAY(EOMONTH(C50-1,0))-7+$AY52,1,7-$AY52),"○"))/(7-BB57))),"-")</f>
        <v>-</v>
      </c>
      <c r="AI57" s="116" t="str">
        <f ca="1">IF($B57="-","-",COUNTIF(OFFSET($C57,0,$AY52,1,7),"○")/7-BC57)</f>
        <v>-</v>
      </c>
      <c r="AJ57" s="145" t="str">
        <f ca="1">IF($B57="-","-",COUNTIF(OFFSET($C57,0,$AY52,1,7),"○")/7-BD57)</f>
        <v>-</v>
      </c>
      <c r="AK57" s="145" t="str">
        <f ca="1">IF($B57="-","-",COUNTIF(OFFSET($C57,0,$AY52,1,7),"○")/7-BE57)</f>
        <v>-</v>
      </c>
      <c r="AL57" s="146" t="str">
        <f ca="1">IF($B57="-","-",IF((AY60+SIGN(AY52))&lt;5,"-",COUNTIF(OFFSET(C57,0,AY52+21,1,7),"○")/(7-BF57)))</f>
        <v>-</v>
      </c>
      <c r="AM57" s="65">
        <f>AU57</f>
        <v>0</v>
      </c>
      <c r="AN57" s="41" t="str">
        <f>IFERROR(AM57/AS57,"")</f>
        <v/>
      </c>
      <c r="AO57" s="67" t="str">
        <f t="shared" ref="AO57:AO62" si="56">IFERROR(IF(B57="-",B57,IF(AM57/AS57&gt;=0.285,"達成","未")),"-")</f>
        <v>-</v>
      </c>
      <c r="AP57" s="73">
        <f t="shared" ref="AP57:AP62" si="57">AV57</f>
        <v>0</v>
      </c>
      <c r="AQ57" s="74" t="str">
        <f>IFERROR(AP57/AT57,"")</f>
        <v/>
      </c>
      <c r="AR57" s="176">
        <f>COUNT(C51:AG51)</f>
        <v>31</v>
      </c>
      <c r="AS57" s="175">
        <f t="shared" ref="AS57:AS62" si="58">IF(OR(B57="-",B57=""),0,IFERROR(AR57-COUNTIF(C57:AG57,"外"),))</f>
        <v>0</v>
      </c>
      <c r="AT57" s="175">
        <f t="shared" ref="AT57:AT62" si="59">AS57+AT43</f>
        <v>0</v>
      </c>
      <c r="AU57" s="175">
        <f t="shared" ref="AU57:AU62" si="60">COUNTIF(C57:AG57,"○")</f>
        <v>0</v>
      </c>
      <c r="AV57" s="175">
        <f t="shared" ref="AV57:AV62" si="61">AV43+AU57</f>
        <v>0</v>
      </c>
      <c r="AW57" s="98">
        <f>IF(C50&gt;DATE($K$6,$M$6,1),0,IF(SUM(AS57:AS62)=0,1,IF(AO56="達成",1,0)))</f>
        <v>1</v>
      </c>
      <c r="AX57" s="214"/>
      <c r="AY57" s="215"/>
      <c r="AZ57" s="98">
        <f>IF(C50&gt;DATE($K$6,$M$6,1),0,IF(SUM(AS57:AS62)=0,1,IF(AND(AH56&gt;0.285,AI56&gt;0.285,AJ56&gt;0.285,AK56&gt;0.285,AL56&gt;0.285),1,0)))</f>
        <v>1</v>
      </c>
      <c r="BA57" s="111" t="s">
        <v>95</v>
      </c>
      <c r="BB57" s="111">
        <f ca="1">IF(AY52=7,COUNTIF(OFFSET($C57,0,0,1,$AY52),"外"),COUNTIF(OFFSET($C57,0,0,1,$AY52),"外")+COUNTIF(OFFSET($C57,-13,DAY(EOMONTH(C50-1,0))-7+$AY52,1,7-$AY52),"外"))</f>
        <v>2</v>
      </c>
      <c r="BC57" s="111">
        <f ca="1">COUNTIF(OFFSET($C57,0,$AY52,1,7),"外")</f>
        <v>0</v>
      </c>
      <c r="BD57" s="111">
        <f ca="1">COUNTIF(OFFSET($C57,0,$AY52+7,1,7),"外")</f>
        <v>0</v>
      </c>
      <c r="BE57" s="111">
        <f ca="1">COUNTIF(OFFSET($C57,0,$AY52+14,1,7),"外")</f>
        <v>0</v>
      </c>
      <c r="BF57" s="111">
        <f ca="1">COUNTIF(OFFSET(C57,0,AY52+21,1,7),"外")</f>
        <v>0</v>
      </c>
      <c r="BG57" s="111">
        <f ca="1">SUM(BB57:BF57)</f>
        <v>2</v>
      </c>
    </row>
    <row r="58" spans="2:59" s="4" customFormat="1" ht="20.149999999999999" customHeight="1" x14ac:dyDescent="0.2">
      <c r="B58" s="45" t="str">
        <f>IF($S$5&lt;&gt;"",$S$5,"-")</f>
        <v>-</v>
      </c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80"/>
      <c r="AH58" s="90" t="str">
        <f ca="1">IFERROR(IF(B43="-","-",IF(AY52=7,COUNTIF(OFFSET($C58,0,0,1,$AY52),"○")/(7-BB58),(COUNTIF(OFFSET($C58,0,0,1,$AY52),"○")+COUNTIF(OFFSET($C58,-14,DAY(EOMONTH(C50-1,0))-7+$AY52,1,7-$AY52),"○"))/(7-BB58))),"-")</f>
        <v>-</v>
      </c>
      <c r="AI58" s="89" t="str">
        <f ca="1">IF(B58="-","-",COUNTIF(OFFSET($C58,0,$AY52,1,7),"○")/7-BC58)</f>
        <v>-</v>
      </c>
      <c r="AJ58" s="89" t="str">
        <f ca="1">IF($B58="-","-",COUNTIF(OFFSET($C58,0,$AY53,1,7),"○")/7-BD58)</f>
        <v>-</v>
      </c>
      <c r="AK58" s="89" t="str">
        <f ca="1">IF($B58="-","-",COUNTIF(OFFSET($C58,0,$AY52,1,7),"○")/7-BE58)</f>
        <v>-</v>
      </c>
      <c r="AL58" s="105" t="str">
        <f ca="1">IF($B58="-","-",IF((AY60+SIGN(AY52))&lt;5,"-",COUNTIF(OFFSET(C58,0,AY52+21,1,7),"○")/(7-BF58)))</f>
        <v>-</v>
      </c>
      <c r="AM58" s="172">
        <f t="shared" ref="AM58:AM60" si="62">AU58</f>
        <v>0</v>
      </c>
      <c r="AN58" s="41" t="str">
        <f t="shared" ref="AN58" si="63">IFERROR(AM58/AS58,"")</f>
        <v/>
      </c>
      <c r="AO58" s="66" t="str">
        <f t="shared" si="56"/>
        <v>-</v>
      </c>
      <c r="AP58" s="177">
        <f t="shared" si="57"/>
        <v>0</v>
      </c>
      <c r="AQ58" s="75" t="str">
        <f t="shared" ref="AQ58:AQ60" si="64">IFERROR(AP58/AT58,"")</f>
        <v/>
      </c>
      <c r="AR58" s="176">
        <f>COUNT(C51:AG51)</f>
        <v>31</v>
      </c>
      <c r="AS58" s="175">
        <f t="shared" si="58"/>
        <v>0</v>
      </c>
      <c r="AT58" s="175">
        <f t="shared" si="59"/>
        <v>0</v>
      </c>
      <c r="AU58" s="175">
        <f t="shared" si="60"/>
        <v>0</v>
      </c>
      <c r="AV58" s="175">
        <f t="shared" si="61"/>
        <v>0</v>
      </c>
      <c r="AW58" s="40"/>
      <c r="AX58" s="216" t="s">
        <v>92</v>
      </c>
      <c r="AY58" s="196">
        <f>SIGN(AY52)+SIGN(AY56)+AY60</f>
        <v>5</v>
      </c>
      <c r="BA58" s="111" t="s">
        <v>96</v>
      </c>
      <c r="BB58" s="111">
        <f ca="1">IF(AY52=7,COUNTIF(OFFSET($C58,0,0,1,$AY52),"外"),COUNTIF(OFFSET($C58,0,0,1,$AY52),"外")+COUNTIF(OFFSET($C58,-13,DAY(EOMONTH(C50-1,0))-7+$AY52,1,7-$AY52),"外"))</f>
        <v>2</v>
      </c>
      <c r="BC58" s="111">
        <f ca="1">COUNTIF(OFFSET($C58,0,$AY52,1,7),"外")</f>
        <v>0</v>
      </c>
      <c r="BD58" s="111">
        <f ca="1">COUNTIF(OFFSET($C58,0,$AY52+7,1,7),"外")</f>
        <v>0</v>
      </c>
      <c r="BE58" s="111">
        <f ca="1">COUNTIF(OFFSET($C58,0,$AY52+14,1,7),"外")</f>
        <v>0</v>
      </c>
      <c r="BF58" s="111">
        <f ca="1">COUNTIF(OFFSET(C58,0,AY52+21,1,7),"外")</f>
        <v>0</v>
      </c>
      <c r="BG58" s="111">
        <f t="shared" ref="BG58:BG60" ca="1" si="65">SUM(BB58:BF58)</f>
        <v>2</v>
      </c>
    </row>
    <row r="59" spans="2:59" s="4" customFormat="1" ht="20.149999999999999" customHeight="1" x14ac:dyDescent="0.2">
      <c r="B59" s="45" t="str">
        <f>IF($T$5&lt;&gt;"",$T$5,"-")</f>
        <v>-</v>
      </c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80"/>
      <c r="AH59" s="90" t="str">
        <f ca="1">IFERROR(IF(B59="-","-",IF(AY52=7,COUNTIF(OFFSET($C59,0,0,1,$AY52),"○")/(7-BB59),(COUNTIF(OFFSET($C59,0,0,1,$AY52),"○")+COUNTIF(OFFSET($C59,-14,DAY(EOMONTH(C50-1,0))-7+$AY52,1,7-$AY52),"○"))/(7-BB59))),"-")</f>
        <v>-</v>
      </c>
      <c r="AI59" s="89" t="str">
        <f ca="1">IF(B59="-","-",COUNTIF(OFFSET($C59,0,$AY52,1,7),"○")/7-BC59)</f>
        <v>-</v>
      </c>
      <c r="AJ59" s="89" t="str">
        <f ca="1">IF($B59="-","-",COUNTIF(OFFSET($C59,0,$AY52,1,7),"○")/7-BD59)</f>
        <v>-</v>
      </c>
      <c r="AK59" s="89" t="str">
        <f ca="1">IF($B59="-","-",COUNTIF(OFFSET($C59,0,$AY52,1,7),"○")/7-BE59)</f>
        <v>-</v>
      </c>
      <c r="AL59" s="105" t="str">
        <f ca="1">IF($B59="-","-",IF((AY60+SIGN(AY52))&lt;5,"-",COUNTIF(OFFSET(C59,0,AY52+21,1,7),"○")/(7-BF59)))</f>
        <v>-</v>
      </c>
      <c r="AM59" s="172">
        <f t="shared" si="62"/>
        <v>0</v>
      </c>
      <c r="AN59" s="41" t="str">
        <f>IFERROR(AM59/AS59,"")</f>
        <v/>
      </c>
      <c r="AO59" s="66" t="str">
        <f t="shared" si="56"/>
        <v>-</v>
      </c>
      <c r="AP59" s="177">
        <f t="shared" si="57"/>
        <v>0</v>
      </c>
      <c r="AQ59" s="75" t="str">
        <f t="shared" si="64"/>
        <v/>
      </c>
      <c r="AR59" s="176">
        <f>COUNT(C51:AG51)</f>
        <v>31</v>
      </c>
      <c r="AS59" s="175">
        <f t="shared" si="58"/>
        <v>0</v>
      </c>
      <c r="AT59" s="175">
        <f t="shared" si="59"/>
        <v>0</v>
      </c>
      <c r="AU59" s="175">
        <f t="shared" si="60"/>
        <v>0</v>
      </c>
      <c r="AV59" s="175">
        <f t="shared" si="61"/>
        <v>0</v>
      </c>
      <c r="AW59" s="40"/>
      <c r="AX59" s="217"/>
      <c r="AY59" s="197"/>
      <c r="BA59" s="111" t="s">
        <v>97</v>
      </c>
      <c r="BB59" s="111">
        <f ca="1">IF(AY52=7,COUNTIF(OFFSET($C59,0,0,1,$AY52),"外"),COUNTIF(OFFSET($C59,0,0,1,$AY52),"外")+COUNTIF(OFFSET($C59,-13,DAY(EOMONTH(C50-1,0))-7+$AY52,1,7-$AY52),"外"))</f>
        <v>0</v>
      </c>
      <c r="BC59" s="111">
        <f ca="1">COUNTIF(OFFSET($C59,0,$AY52,1,7),"外")</f>
        <v>0</v>
      </c>
      <c r="BD59" s="111">
        <f ca="1">COUNTIF(OFFSET($C59,0,$AY52+7,1,7),"外")</f>
        <v>0</v>
      </c>
      <c r="BE59" s="111">
        <f ca="1">COUNTIF(OFFSET($C59,0,$AY52+14,1,7),"外")</f>
        <v>0</v>
      </c>
      <c r="BF59" s="111">
        <f ca="1">COUNTIF(OFFSET(C59,0,AY52+21,1,7),"外")</f>
        <v>0</v>
      </c>
      <c r="BG59" s="111">
        <f t="shared" ca="1" si="65"/>
        <v>0</v>
      </c>
    </row>
    <row r="60" spans="2:59" s="4" customFormat="1" ht="20.149999999999999" customHeight="1" x14ac:dyDescent="0.2">
      <c r="B60" s="45" t="str">
        <f>IF($U$5&lt;&gt;"",$U$5,"-")</f>
        <v>-</v>
      </c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80"/>
      <c r="AH60" s="90" t="str">
        <f ca="1">IFERROR(IF(B60="-","-",IF(AY52=7,COUNTIF(OFFSET($C60,0,0,1,$AY52),"○")/(7-BB60),(COUNTIF(OFFSET($C60,0,0,1,$AY52),"○")+COUNTIF(OFFSET($C60,-14,DAY(EOMONTH(C50-1,0))-7+$AY52,1,7-$AY52),"○"))/(7-BB60))),"-")</f>
        <v>-</v>
      </c>
      <c r="AI60" s="89" t="str">
        <f ca="1">IF(B60="-","-",COUNTIF(OFFSET($C60,0,$AY52,1,7),"○")/7-BC60)</f>
        <v>-</v>
      </c>
      <c r="AJ60" s="89" t="str">
        <f ca="1">IF($B60="-","-",COUNTIF(OFFSET($C60,0,$AY52,1,7),"○")/7-BD60)</f>
        <v>-</v>
      </c>
      <c r="AK60" s="89" t="str">
        <f ca="1">IF($B60="-","-",COUNTIF(OFFSET($C60,0,$AY52,1,7),"○")/7-BE60)</f>
        <v>-</v>
      </c>
      <c r="AL60" s="105" t="str">
        <f ca="1">IF($B60="-","-",IF((AY60+SIGN(AY52))&lt;5,"-",COUNTIF(OFFSET(C60,0,AY52+21,1,7),"○")/(7-BF60)))</f>
        <v>-</v>
      </c>
      <c r="AM60" s="172">
        <f t="shared" si="62"/>
        <v>0</v>
      </c>
      <c r="AN60" s="41" t="str">
        <f t="shared" ref="AN60:AN61" si="66">IFERROR(AM60/AS60,"")</f>
        <v/>
      </c>
      <c r="AO60" s="66" t="str">
        <f t="shared" si="56"/>
        <v>-</v>
      </c>
      <c r="AP60" s="177">
        <f t="shared" si="57"/>
        <v>0</v>
      </c>
      <c r="AQ60" s="75" t="str">
        <f t="shared" si="64"/>
        <v/>
      </c>
      <c r="AR60" s="176">
        <f>COUNT(C51:AG51)</f>
        <v>31</v>
      </c>
      <c r="AS60" s="175">
        <f t="shared" si="58"/>
        <v>0</v>
      </c>
      <c r="AT60" s="175">
        <f t="shared" si="59"/>
        <v>0</v>
      </c>
      <c r="AU60" s="175">
        <f t="shared" si="60"/>
        <v>0</v>
      </c>
      <c r="AV60" s="175">
        <f t="shared" si="61"/>
        <v>0</v>
      </c>
      <c r="AW60" s="40"/>
      <c r="AX60" s="194" t="s">
        <v>93</v>
      </c>
      <c r="AY60" s="196">
        <f>ROUNDDOWN((AY54-AY52)/7,0)</f>
        <v>3</v>
      </c>
      <c r="BA60" s="111" t="s">
        <v>98</v>
      </c>
      <c r="BB60" s="111">
        <f ca="1">IF(AY52=7,COUNTIF(OFFSET($C60,0,0,1,$AY52),"外"),COUNTIF(OFFSET($C60,0,0,1,$AY52),"外")+COUNTIF(OFFSET($C60,-13,DAY(EOMONTH(C50-1,0))-7+$AY52,1,7-$AY52),"外"))</f>
        <v>0</v>
      </c>
      <c r="BC60" s="111">
        <f ca="1">COUNTIF(OFFSET($C60,0,$AY52,1,7),"外")</f>
        <v>0</v>
      </c>
      <c r="BD60" s="111">
        <f ca="1">COUNTIF(OFFSET($C60,0,$AY52+7,1,7),"外")</f>
        <v>0</v>
      </c>
      <c r="BE60" s="111">
        <f ca="1">COUNTIF(OFFSET($C60,0,$AY52+14,1,7),"外")</f>
        <v>0</v>
      </c>
      <c r="BF60" s="111">
        <f ca="1">COUNTIF(OFFSET(C60,0,AY52+21,1,7),"外")</f>
        <v>0</v>
      </c>
      <c r="BG60" s="111">
        <f t="shared" ca="1" si="65"/>
        <v>0</v>
      </c>
    </row>
    <row r="61" spans="2:59" s="4" customFormat="1" ht="20.149999999999999" customHeight="1" x14ac:dyDescent="0.2">
      <c r="B61" s="45" t="str">
        <f>IF($V$5&lt;&gt;"",$V$5,"-")</f>
        <v>-</v>
      </c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80"/>
      <c r="AH61" s="90" t="str">
        <f ca="1">IFERROR(IF(B61="-","-",IF(AY52=7,COUNTIF(OFFSET($C61,0,0,1,$AY52),"○")/(7-BB61),(COUNTIF(OFFSET($C61,0,0,1,$AY52),"○")+COUNTIF(OFFSET($C61,-14,DAY(EOMONTH(C50-1,0))-7+$AY52,1,7-$AY52),"○"))/(7-BB61))),"-")</f>
        <v>-</v>
      </c>
      <c r="AI61" s="89" t="str">
        <f ca="1">IF(B61="-","-",COUNTIF(OFFSET($C61,0,$AY52,1,7),"○")/7-BC61)</f>
        <v>-</v>
      </c>
      <c r="AJ61" s="89" t="str">
        <f ca="1">IF($B61="-","-",COUNTIF(OFFSET($C61,0,$AY52,1,7),"○")/7-BD61)</f>
        <v>-</v>
      </c>
      <c r="AK61" s="89" t="str">
        <f ca="1">IF($B61="-","-",COUNTIF(OFFSET($C61,0,$AY52,1,7),"○")/7-BE61)</f>
        <v>-</v>
      </c>
      <c r="AL61" s="105" t="str">
        <f ca="1">IF($B61="-","-",IF((AY60+SIGN(AY52))&lt;5,"-",COUNTIF(OFFSET(C61,0,AY52+21,1,7),"○")/(7-BF61)))</f>
        <v>-</v>
      </c>
      <c r="AM61" s="172">
        <f>AU61</f>
        <v>0</v>
      </c>
      <c r="AN61" s="41" t="str">
        <f t="shared" si="66"/>
        <v/>
      </c>
      <c r="AO61" s="66" t="str">
        <f t="shared" si="56"/>
        <v>-</v>
      </c>
      <c r="AP61" s="177">
        <f t="shared" si="57"/>
        <v>0</v>
      </c>
      <c r="AQ61" s="75" t="str">
        <f>IFERROR(AP61/AT61,"")</f>
        <v/>
      </c>
      <c r="AR61" s="176">
        <f>COUNT(C51:AG51)</f>
        <v>31</v>
      </c>
      <c r="AS61" s="175">
        <f t="shared" si="58"/>
        <v>0</v>
      </c>
      <c r="AT61" s="175">
        <f t="shared" si="59"/>
        <v>0</v>
      </c>
      <c r="AU61" s="175">
        <f t="shared" si="60"/>
        <v>0</v>
      </c>
      <c r="AV61" s="175">
        <f t="shared" si="61"/>
        <v>0</v>
      </c>
      <c r="AW61" s="40"/>
      <c r="AX61" s="195"/>
      <c r="AY61" s="197"/>
      <c r="BA61" s="111" t="s">
        <v>99</v>
      </c>
      <c r="BB61" s="111">
        <f ca="1">IF(AY52=7,COUNTIF(OFFSET($C61,0,0,1,$AY52),"外"),COUNTIF(OFFSET($C61,0,0,1,$AY52),"外")+COUNTIF(OFFSET($C61,-13,DAY(EOMONTH(C50-1,0))-7+$AY52,1,7-$AY52),"外"))</f>
        <v>0</v>
      </c>
      <c r="BC61" s="111">
        <f ca="1">COUNTIF(OFFSET($C61,0,$AY52,1,7),"外")</f>
        <v>0</v>
      </c>
      <c r="BD61" s="111">
        <f ca="1">COUNTIF(OFFSET($C61,0,$AY52+7,1,7),"外")</f>
        <v>0</v>
      </c>
      <c r="BE61" s="111">
        <f ca="1">COUNTIF(OFFSET($C61,0,$AY52+14,1,7),"外")</f>
        <v>0</v>
      </c>
      <c r="BF61" s="111">
        <f ca="1">COUNTIF(OFFSET(C61,0,AY52+21,1,7),"外")</f>
        <v>0</v>
      </c>
      <c r="BG61" s="111">
        <f ca="1">SUM(BB61:BF61)</f>
        <v>0</v>
      </c>
    </row>
    <row r="62" spans="2:59" s="4" customFormat="1" ht="20.149999999999999" customHeight="1" thickBot="1" x14ac:dyDescent="0.25">
      <c r="B62" s="46" t="str">
        <f>IF($W$5&lt;&gt;"",$W$5,"-")</f>
        <v>-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55"/>
      <c r="AH62" s="91" t="str">
        <f ca="1">IFERROR(IF(B62="-","-",IF(AY52=7,COUNTIF(OFFSET($C62,0,0,1,$AY52),"○")/(7-BB62),(COUNTIF(OFFSET($C62,0,0,1,$AY52),"○")+COUNTIF(OFFSET($C62,-14,DAY(EOMONTH(C50-1,0))-7+$AY52,1,7-$AY52),"○"))/(7-BB62))),"-")</f>
        <v>-</v>
      </c>
      <c r="AI62" s="92" t="str">
        <f ca="1">IF(B62="-","-",COUNTIF(OFFSET($C62,0,$AY52,1,7),"○")/7-BC62)</f>
        <v>-</v>
      </c>
      <c r="AJ62" s="92" t="str">
        <f ca="1">IF($B62="-","-",COUNTIF(OFFSET($C62,0,$AY52,1,7),"○")/7-BD62)</f>
        <v>-</v>
      </c>
      <c r="AK62" s="92" t="str">
        <f ca="1">IF($B62="-","-",COUNTIF(OFFSET($C62,0,$AY52,1,7),"○")/7-BE62)</f>
        <v>-</v>
      </c>
      <c r="AL62" s="106" t="str">
        <f ca="1">IF($B62="-","-",IF((AY60+SIGN(AY52))&lt;5,"-",COUNTIF(OFFSET(C62,0,AY52+21,1,7),"○")/(7-BF62)))</f>
        <v>-</v>
      </c>
      <c r="AM62" s="64">
        <f t="shared" ref="AM62" si="67">AU62</f>
        <v>0</v>
      </c>
      <c r="AN62" s="48" t="str">
        <f>IFERROR(AM62/AS62,"")</f>
        <v/>
      </c>
      <c r="AO62" s="30" t="str">
        <f t="shared" si="56"/>
        <v>-</v>
      </c>
      <c r="AP62" s="71">
        <f t="shared" si="57"/>
        <v>0</v>
      </c>
      <c r="AQ62" s="72" t="str">
        <f t="shared" ref="AQ62" si="68">IFERROR(AP62/AT62,"")</f>
        <v/>
      </c>
      <c r="AR62" s="176">
        <f>COUNT(C51:AG51)</f>
        <v>31</v>
      </c>
      <c r="AS62" s="175">
        <f t="shared" si="58"/>
        <v>0</v>
      </c>
      <c r="AT62" s="175">
        <f t="shared" si="59"/>
        <v>0</v>
      </c>
      <c r="AU62" s="175">
        <f t="shared" si="60"/>
        <v>0</v>
      </c>
      <c r="AV62" s="175">
        <f t="shared" si="61"/>
        <v>0</v>
      </c>
      <c r="AW62" s="40"/>
      <c r="AX62" s="101"/>
      <c r="AY62" s="102"/>
      <c r="BA62" s="111" t="s">
        <v>100</v>
      </c>
      <c r="BB62" s="111">
        <f ca="1">IF(AY52=7,COUNTIF(OFFSET($C62,0,0,1,$AY52),"外"),COUNTIF(OFFSET($C62,0,0,1,$AY52),"外")+COUNTIF(OFFSET($C62,-13,DAY(EOMONTH(C50-1,0))-7+$AY52,1,7-$AY52),"外"))</f>
        <v>0</v>
      </c>
      <c r="BC62" s="111">
        <f ca="1">COUNTIF(OFFSET($C62,0,$AY52,1,7),"外")</f>
        <v>0</v>
      </c>
      <c r="BD62" s="111">
        <f ca="1">COUNTIF(OFFSET($C62,0,$AY52+7,1,7),"外")</f>
        <v>0</v>
      </c>
      <c r="BE62" s="111">
        <f ca="1">COUNTIF(OFFSET($C62,0,$AY52+14,1,7),"外")</f>
        <v>0</v>
      </c>
      <c r="BF62" s="111">
        <f ca="1">COUNTIF(OFFSET(C62,0,AY52+21,1,7),"外")</f>
        <v>0</v>
      </c>
      <c r="BG62" s="111">
        <f t="shared" ref="BG62" ca="1" si="69">SUM(BB62:BF62)</f>
        <v>0</v>
      </c>
    </row>
    <row r="63" spans="2:59" ht="13.5" thickBot="1" x14ac:dyDescent="0.25">
      <c r="AV63" s="32"/>
    </row>
    <row r="64" spans="2:59" ht="13.5" customHeight="1" x14ac:dyDescent="0.2">
      <c r="B64" s="181" t="s">
        <v>0</v>
      </c>
      <c r="C64" s="252">
        <f>DATE(YEAR(C50),MONTH(C50)+1,DAY(C50))</f>
        <v>45689</v>
      </c>
      <c r="D64" s="253"/>
      <c r="E64" s="253"/>
      <c r="F64" s="253"/>
      <c r="G64" s="253"/>
      <c r="H64" s="253"/>
      <c r="I64" s="253"/>
      <c r="J64" s="253"/>
      <c r="K64" s="253"/>
      <c r="L64" s="253"/>
      <c r="M64" s="253"/>
      <c r="N64" s="253"/>
      <c r="O64" s="253"/>
      <c r="P64" s="253"/>
      <c r="Q64" s="253"/>
      <c r="R64" s="253"/>
      <c r="S64" s="253"/>
      <c r="T64" s="253"/>
      <c r="U64" s="253"/>
      <c r="V64" s="253"/>
      <c r="W64" s="253"/>
      <c r="X64" s="253"/>
      <c r="Y64" s="253"/>
      <c r="Z64" s="253"/>
      <c r="AA64" s="253"/>
      <c r="AB64" s="253"/>
      <c r="AC64" s="253"/>
      <c r="AD64" s="253"/>
      <c r="AE64" s="253"/>
      <c r="AF64" s="253"/>
      <c r="AG64" s="253"/>
      <c r="AH64" s="254" t="s">
        <v>113</v>
      </c>
      <c r="AI64" s="255"/>
      <c r="AJ64" s="255"/>
      <c r="AK64" s="255"/>
      <c r="AL64" s="256"/>
      <c r="AM64" s="260" t="s">
        <v>46</v>
      </c>
      <c r="AN64" s="261"/>
      <c r="AO64" s="262"/>
      <c r="AP64" s="266" t="s">
        <v>11</v>
      </c>
      <c r="AQ64" s="267"/>
      <c r="AR64" s="270" t="s">
        <v>15</v>
      </c>
      <c r="AS64" s="206" t="s">
        <v>16</v>
      </c>
      <c r="AT64" s="221" t="s">
        <v>17</v>
      </c>
      <c r="AU64" s="241"/>
      <c r="AV64" s="241"/>
      <c r="AX64" s="242" t="s">
        <v>88</v>
      </c>
      <c r="AY64" s="243"/>
    </row>
    <row r="65" spans="2:59" x14ac:dyDescent="0.2">
      <c r="B65" s="10" t="s">
        <v>1</v>
      </c>
      <c r="C65" s="11">
        <f>DATE(YEAR(C64),MONTH(C64),DAY(C64))</f>
        <v>45689</v>
      </c>
      <c r="D65" s="11">
        <f>IF(MONTH(DATE(YEAR(C65),MONTH(C65),DAY(C65)+1))=MONTH($C64),DATE(YEAR(C65),MONTH(C65),DAY(C65)+1),"")</f>
        <v>45690</v>
      </c>
      <c r="E65" s="11">
        <f t="shared" ref="E65:AF65" si="70">IF(MONTH(DATE(YEAR(D65),MONTH(D65),DAY(D65)+1))=MONTH($C64),DATE(YEAR(D65),MONTH(D65),DAY(D65)+1),"")</f>
        <v>45691</v>
      </c>
      <c r="F65" s="16">
        <f t="shared" si="70"/>
        <v>45692</v>
      </c>
      <c r="G65" s="11">
        <f t="shared" si="70"/>
        <v>45693</v>
      </c>
      <c r="H65" s="11">
        <f t="shared" si="70"/>
        <v>45694</v>
      </c>
      <c r="I65" s="11">
        <f t="shared" si="70"/>
        <v>45695</v>
      </c>
      <c r="J65" s="11">
        <f>IF(MONTH(DATE(YEAR(I65),MONTH(I65),DAY(I65)+1))=MONTH($C64),DATE(YEAR(I65),MONTH(I65),DAY(I65)+1),"")</f>
        <v>45696</v>
      </c>
      <c r="K65" s="11">
        <f t="shared" si="70"/>
        <v>45697</v>
      </c>
      <c r="L65" s="11">
        <f t="shared" si="70"/>
        <v>45698</v>
      </c>
      <c r="M65" s="11">
        <f t="shared" si="70"/>
        <v>45699</v>
      </c>
      <c r="N65" s="11">
        <f t="shared" si="70"/>
        <v>45700</v>
      </c>
      <c r="O65" s="11">
        <f t="shared" si="70"/>
        <v>45701</v>
      </c>
      <c r="P65" s="11">
        <f t="shared" si="70"/>
        <v>45702</v>
      </c>
      <c r="Q65" s="11">
        <f t="shared" si="70"/>
        <v>45703</v>
      </c>
      <c r="R65" s="11">
        <f t="shared" si="70"/>
        <v>45704</v>
      </c>
      <c r="S65" s="11">
        <f t="shared" si="70"/>
        <v>45705</v>
      </c>
      <c r="T65" s="11">
        <f t="shared" si="70"/>
        <v>45706</v>
      </c>
      <c r="U65" s="11">
        <f t="shared" si="70"/>
        <v>45707</v>
      </c>
      <c r="V65" s="11">
        <f t="shared" si="70"/>
        <v>45708</v>
      </c>
      <c r="W65" s="11">
        <f t="shared" si="70"/>
        <v>45709</v>
      </c>
      <c r="X65" s="11">
        <f t="shared" si="70"/>
        <v>45710</v>
      </c>
      <c r="Y65" s="11">
        <f t="shared" si="70"/>
        <v>45711</v>
      </c>
      <c r="Z65" s="11">
        <f t="shared" si="70"/>
        <v>45712</v>
      </c>
      <c r="AA65" s="11">
        <f t="shared" si="70"/>
        <v>45713</v>
      </c>
      <c r="AB65" s="11">
        <f t="shared" si="70"/>
        <v>45714</v>
      </c>
      <c r="AC65" s="11">
        <f t="shared" si="70"/>
        <v>45715</v>
      </c>
      <c r="AD65" s="11">
        <f t="shared" si="70"/>
        <v>45716</v>
      </c>
      <c r="AE65" s="11" t="str">
        <f t="shared" si="70"/>
        <v/>
      </c>
      <c r="AF65" s="11" t="e">
        <f t="shared" si="70"/>
        <v>#VALUE!</v>
      </c>
      <c r="AG65" s="29" t="e">
        <f>IF(MONTH(DATE(YEAR(AF65),MONTH(AF65),DAY(AF65)+1))=MONTH($C64),DATE(YEAR(AF65),MONTH(AF65),DAY(AF65)+1),"")</f>
        <v>#VALUE!</v>
      </c>
      <c r="AH65" s="257"/>
      <c r="AI65" s="258"/>
      <c r="AJ65" s="258"/>
      <c r="AK65" s="258"/>
      <c r="AL65" s="259"/>
      <c r="AM65" s="263"/>
      <c r="AN65" s="264"/>
      <c r="AO65" s="265"/>
      <c r="AP65" s="268"/>
      <c r="AQ65" s="269"/>
      <c r="AR65" s="271"/>
      <c r="AS65" s="207"/>
      <c r="AT65" s="221"/>
      <c r="AU65" s="241"/>
      <c r="AV65" s="241"/>
      <c r="AX65" s="244"/>
      <c r="AY65" s="245"/>
    </row>
    <row r="66" spans="2:59" ht="13" customHeight="1" x14ac:dyDescent="0.2">
      <c r="B66" s="10" t="s">
        <v>2</v>
      </c>
      <c r="C66" s="12" t="str">
        <f t="shared" ref="C66:AG66" si="71">TEXT(C65,"aaa")</f>
        <v>土</v>
      </c>
      <c r="D66" s="12" t="str">
        <f t="shared" si="71"/>
        <v>日</v>
      </c>
      <c r="E66" s="12" t="str">
        <f t="shared" si="71"/>
        <v>月</v>
      </c>
      <c r="F66" s="17" t="str">
        <f t="shared" si="71"/>
        <v>火</v>
      </c>
      <c r="G66" s="12" t="str">
        <f t="shared" si="71"/>
        <v>水</v>
      </c>
      <c r="H66" s="12" t="str">
        <f t="shared" si="71"/>
        <v>木</v>
      </c>
      <c r="I66" s="12" t="str">
        <f t="shared" si="71"/>
        <v>金</v>
      </c>
      <c r="J66" s="12" t="str">
        <f t="shared" si="71"/>
        <v>土</v>
      </c>
      <c r="K66" s="12" t="str">
        <f t="shared" si="71"/>
        <v>日</v>
      </c>
      <c r="L66" s="12" t="str">
        <f t="shared" si="71"/>
        <v>月</v>
      </c>
      <c r="M66" s="12" t="str">
        <f t="shared" si="71"/>
        <v>火</v>
      </c>
      <c r="N66" s="12" t="str">
        <f t="shared" si="71"/>
        <v>水</v>
      </c>
      <c r="O66" s="12" t="str">
        <f t="shared" si="71"/>
        <v>木</v>
      </c>
      <c r="P66" s="12" t="str">
        <f t="shared" si="71"/>
        <v>金</v>
      </c>
      <c r="Q66" s="12" t="str">
        <f t="shared" si="71"/>
        <v>土</v>
      </c>
      <c r="R66" s="12" t="str">
        <f t="shared" si="71"/>
        <v>日</v>
      </c>
      <c r="S66" s="12" t="str">
        <f t="shared" si="71"/>
        <v>月</v>
      </c>
      <c r="T66" s="12" t="str">
        <f t="shared" si="71"/>
        <v>火</v>
      </c>
      <c r="U66" s="12" t="str">
        <f t="shared" si="71"/>
        <v>水</v>
      </c>
      <c r="V66" s="12" t="str">
        <f t="shared" si="71"/>
        <v>木</v>
      </c>
      <c r="W66" s="12" t="str">
        <f t="shared" si="71"/>
        <v>金</v>
      </c>
      <c r="X66" s="12" t="str">
        <f t="shared" si="71"/>
        <v>土</v>
      </c>
      <c r="Y66" s="12" t="str">
        <f t="shared" si="71"/>
        <v>日</v>
      </c>
      <c r="Z66" s="12" t="str">
        <f t="shared" si="71"/>
        <v>月</v>
      </c>
      <c r="AA66" s="12" t="str">
        <f t="shared" si="71"/>
        <v>火</v>
      </c>
      <c r="AB66" s="12" t="str">
        <f t="shared" si="71"/>
        <v>水</v>
      </c>
      <c r="AC66" s="12" t="str">
        <f t="shared" si="71"/>
        <v>木</v>
      </c>
      <c r="AD66" s="12" t="str">
        <f t="shared" si="71"/>
        <v>金</v>
      </c>
      <c r="AE66" s="12" t="str">
        <f t="shared" si="71"/>
        <v/>
      </c>
      <c r="AF66" s="12" t="e">
        <f t="shared" si="71"/>
        <v>#VALUE!</v>
      </c>
      <c r="AG66" s="180" t="e">
        <f t="shared" si="71"/>
        <v>#VALUE!</v>
      </c>
      <c r="AH66" s="246" t="s">
        <v>83</v>
      </c>
      <c r="AI66" s="247" t="s">
        <v>84</v>
      </c>
      <c r="AJ66" s="247" t="s">
        <v>85</v>
      </c>
      <c r="AK66" s="247" t="s">
        <v>86</v>
      </c>
      <c r="AL66" s="248" t="s">
        <v>87</v>
      </c>
      <c r="AM66" s="249" t="s">
        <v>40</v>
      </c>
      <c r="AN66" s="228" t="s">
        <v>12</v>
      </c>
      <c r="AO66" s="231" t="s">
        <v>47</v>
      </c>
      <c r="AP66" s="234" t="s">
        <v>40</v>
      </c>
      <c r="AQ66" s="237" t="s">
        <v>13</v>
      </c>
      <c r="AR66" s="240"/>
      <c r="AS66" s="221"/>
      <c r="AT66" s="221"/>
      <c r="AU66" s="171"/>
      <c r="AV66" s="171"/>
      <c r="AX66" s="223" t="s">
        <v>89</v>
      </c>
      <c r="AY66" s="224">
        <f>ABS(IF(WEEKDAY(C64,3)=0,7,WEEKDAY(C64,3)-7))</f>
        <v>2</v>
      </c>
    </row>
    <row r="67" spans="2:59" s="3" customFormat="1" ht="23" customHeight="1" x14ac:dyDescent="0.2">
      <c r="B67" s="225" t="s">
        <v>3</v>
      </c>
      <c r="C67" s="218" t="str">
        <f>IFERROR(VLOOKUP(C65,祝日一覧!$A:$C,3,FALSE),"")</f>
        <v/>
      </c>
      <c r="D67" s="218" t="str">
        <f>IFERROR(VLOOKUP(D65,祝日一覧!$A:$C,3,FALSE),"")</f>
        <v/>
      </c>
      <c r="E67" s="218" t="str">
        <f>IFERROR(VLOOKUP(E65,祝日一覧!$A:$C,3,FALSE),"")</f>
        <v/>
      </c>
      <c r="F67" s="218" t="str">
        <f>IFERROR(VLOOKUP(F65,祝日一覧!$A:$C,3,FALSE),"")</f>
        <v/>
      </c>
      <c r="G67" s="218" t="str">
        <f>IFERROR(VLOOKUP(G65,祝日一覧!$A:$C,3,FALSE),"")</f>
        <v/>
      </c>
      <c r="H67" s="218" t="str">
        <f>IFERROR(VLOOKUP(H65,祝日一覧!$A:$C,3,FALSE),"")</f>
        <v/>
      </c>
      <c r="I67" s="218" t="str">
        <f>IFERROR(VLOOKUP(I65,祝日一覧!$A:$C,3,FALSE),"")</f>
        <v/>
      </c>
      <c r="J67" s="218" t="str">
        <f>IFERROR(VLOOKUP(J65,祝日一覧!$A:$C,3,FALSE),"")</f>
        <v/>
      </c>
      <c r="K67" s="218" t="str">
        <f>IFERROR(VLOOKUP(K65,祝日一覧!$A:$C,3,FALSE),"")</f>
        <v/>
      </c>
      <c r="L67" s="218" t="str">
        <f>IFERROR(VLOOKUP(L65,祝日一覧!$A:$C,3,FALSE),"")</f>
        <v/>
      </c>
      <c r="M67" s="218" t="str">
        <f>IFERROR(VLOOKUP(M65,祝日一覧!$A:$C,3,FALSE),"")</f>
        <v>建国記念の日</v>
      </c>
      <c r="N67" s="218" t="str">
        <f>IFERROR(VLOOKUP(N65,祝日一覧!$A:$C,3,FALSE),"")</f>
        <v/>
      </c>
      <c r="O67" s="218" t="str">
        <f>IFERROR(VLOOKUP(O65,祝日一覧!$A:$C,3,FALSE),"")</f>
        <v/>
      </c>
      <c r="P67" s="218" t="str">
        <f>IFERROR(VLOOKUP(P65,祝日一覧!$A:$C,3,FALSE),"")</f>
        <v/>
      </c>
      <c r="Q67" s="218" t="str">
        <f>IFERROR(VLOOKUP(Q65,祝日一覧!$A:$C,3,FALSE),"")</f>
        <v/>
      </c>
      <c r="R67" s="218" t="str">
        <f>IFERROR(VLOOKUP(R65,祝日一覧!$A:$C,3,FALSE),"")</f>
        <v/>
      </c>
      <c r="S67" s="218" t="str">
        <f>IFERROR(VLOOKUP(S65,祝日一覧!$A:$C,3,FALSE),"")</f>
        <v/>
      </c>
      <c r="T67" s="218" t="str">
        <f>IFERROR(VLOOKUP(T65,祝日一覧!$A:$C,3,FALSE),"")</f>
        <v/>
      </c>
      <c r="U67" s="218" t="str">
        <f>IFERROR(VLOOKUP(U65,祝日一覧!$A:$C,3,FALSE),"")</f>
        <v/>
      </c>
      <c r="V67" s="218" t="str">
        <f>IFERROR(VLOOKUP(V65,祝日一覧!$A:$C,3,FALSE),"")</f>
        <v/>
      </c>
      <c r="W67" s="218" t="str">
        <f>IFERROR(VLOOKUP(W65,祝日一覧!$A:$C,3,FALSE),"")</f>
        <v/>
      </c>
      <c r="X67" s="218" t="str">
        <f>IFERROR(VLOOKUP(X65,祝日一覧!$A:$C,3,FALSE),"")</f>
        <v/>
      </c>
      <c r="Y67" s="218" t="str">
        <f>IFERROR(VLOOKUP(Y65,祝日一覧!$A:$C,3,FALSE),"")</f>
        <v>天皇誕生日</v>
      </c>
      <c r="Z67" s="218" t="str">
        <f>IFERROR(VLOOKUP(Z65,祝日一覧!$A:$C,3,FALSE),"")</f>
        <v>振替休日</v>
      </c>
      <c r="AA67" s="218" t="str">
        <f>IFERROR(VLOOKUP(AA65,祝日一覧!$A:$C,3,FALSE),"")</f>
        <v/>
      </c>
      <c r="AB67" s="218" t="str">
        <f>IFERROR(VLOOKUP(AB65,祝日一覧!$A:$C,3,FALSE),"")</f>
        <v/>
      </c>
      <c r="AC67" s="218" t="str">
        <f>IFERROR(VLOOKUP(AC65,祝日一覧!$A:$C,3,FALSE),"")</f>
        <v/>
      </c>
      <c r="AD67" s="218" t="str">
        <f>IFERROR(VLOOKUP(AD65,祝日一覧!$A:$C,3,FALSE),"")</f>
        <v/>
      </c>
      <c r="AE67" s="218" t="str">
        <f>IFERROR(VLOOKUP(AE65,祝日一覧!$A:$C,3,FALSE),"")</f>
        <v/>
      </c>
      <c r="AF67" s="218" t="str">
        <f>IFERROR(VLOOKUP(AF65,祝日一覧!$A:$C,3,FALSE),"")</f>
        <v/>
      </c>
      <c r="AG67" s="272" t="str">
        <f>IFERROR(VLOOKUP(AG65,祝日一覧!$A:$C,3,FALSE),"")</f>
        <v/>
      </c>
      <c r="AH67" s="246"/>
      <c r="AI67" s="247"/>
      <c r="AJ67" s="247"/>
      <c r="AK67" s="247"/>
      <c r="AL67" s="248"/>
      <c r="AM67" s="250"/>
      <c r="AN67" s="229"/>
      <c r="AO67" s="232"/>
      <c r="AP67" s="235"/>
      <c r="AQ67" s="238"/>
      <c r="AR67" s="240"/>
      <c r="AS67" s="221"/>
      <c r="AT67" s="222"/>
      <c r="AU67" s="179"/>
      <c r="AV67" s="171"/>
      <c r="AW67" s="40"/>
      <c r="AX67" s="223"/>
      <c r="AY67" s="224"/>
    </row>
    <row r="68" spans="2:59" s="4" customFormat="1" ht="41" customHeight="1" x14ac:dyDescent="0.2">
      <c r="B68" s="226"/>
      <c r="C68" s="219"/>
      <c r="D68" s="219"/>
      <c r="E68" s="219"/>
      <c r="F68" s="219"/>
      <c r="G68" s="219"/>
      <c r="H68" s="219"/>
      <c r="I68" s="219"/>
      <c r="J68" s="219"/>
      <c r="K68" s="219"/>
      <c r="L68" s="219"/>
      <c r="M68" s="219"/>
      <c r="N68" s="219"/>
      <c r="O68" s="219"/>
      <c r="P68" s="219"/>
      <c r="Q68" s="219"/>
      <c r="R68" s="219"/>
      <c r="S68" s="219"/>
      <c r="T68" s="219"/>
      <c r="U68" s="219"/>
      <c r="V68" s="219"/>
      <c r="W68" s="219"/>
      <c r="X68" s="219"/>
      <c r="Y68" s="219"/>
      <c r="Z68" s="219"/>
      <c r="AA68" s="219"/>
      <c r="AB68" s="219"/>
      <c r="AC68" s="219"/>
      <c r="AD68" s="219"/>
      <c r="AE68" s="219"/>
      <c r="AF68" s="219"/>
      <c r="AG68" s="273"/>
      <c r="AH68" s="93" t="str">
        <f>IF($AY66=7,DBCS(1&amp;"日～"&amp;7&amp;"日"),DBCS("前"&amp;DAY(EOMONTH($C64-1,0))-6+$AY66&amp;"日～"&amp;$AY66&amp;"日"))</f>
        <v>前２７日～２日</v>
      </c>
      <c r="AI68" s="112" t="str">
        <f>DBCS($AY66+1&amp;"日～"&amp;$AY66+7&amp;"日")</f>
        <v>３日～９日</v>
      </c>
      <c r="AJ68" s="112" t="str">
        <f>DBCS($AY66+8&amp;"日～"&amp;$AY66+14&amp;"日")</f>
        <v>１０日～１６日</v>
      </c>
      <c r="AK68" s="112" t="str">
        <f>DBCS($AY66+15&amp;"日～"&amp;$AY66+21&amp;"日")</f>
        <v>１７日～２３日</v>
      </c>
      <c r="AL68" s="113" t="str">
        <f>IF(AND(AY66=7,AY70=0),"-",IF($AY74=3,"-",DBCS($AY66+22&amp;"日～"&amp;$AY66+28&amp;"日")))</f>
        <v>-</v>
      </c>
      <c r="AM68" s="250"/>
      <c r="AN68" s="229"/>
      <c r="AO68" s="232"/>
      <c r="AP68" s="235"/>
      <c r="AQ68" s="238"/>
      <c r="AR68" s="178"/>
      <c r="AS68" s="174"/>
      <c r="AT68" s="174"/>
      <c r="AU68" s="184"/>
      <c r="AV68" s="184"/>
      <c r="AW68" s="40"/>
      <c r="AX68" s="99" t="s">
        <v>90</v>
      </c>
      <c r="AY68" s="100">
        <f>DAY(EOMONTH(C64,0))</f>
        <v>28</v>
      </c>
      <c r="AZ68" s="3"/>
      <c r="BA68" s="211" t="s">
        <v>105</v>
      </c>
      <c r="BB68" s="212"/>
      <c r="BC68" s="212"/>
      <c r="BD68" s="212"/>
      <c r="BE68" s="212"/>
      <c r="BF68" s="212"/>
      <c r="BG68" s="213"/>
    </row>
    <row r="69" spans="2:59" s="4" customFormat="1" ht="15.5" customHeight="1" x14ac:dyDescent="0.2">
      <c r="B69" s="226"/>
      <c r="C69" s="219"/>
      <c r="D69" s="219"/>
      <c r="E69" s="219"/>
      <c r="F69" s="219"/>
      <c r="G69" s="219"/>
      <c r="H69" s="219"/>
      <c r="I69" s="219"/>
      <c r="J69" s="219"/>
      <c r="K69" s="219"/>
      <c r="L69" s="219"/>
      <c r="M69" s="219"/>
      <c r="N69" s="219"/>
      <c r="O69" s="219"/>
      <c r="P69" s="219"/>
      <c r="Q69" s="219"/>
      <c r="R69" s="219"/>
      <c r="S69" s="219"/>
      <c r="T69" s="219"/>
      <c r="U69" s="219"/>
      <c r="V69" s="219"/>
      <c r="W69" s="219"/>
      <c r="X69" s="219"/>
      <c r="Y69" s="219"/>
      <c r="Z69" s="219"/>
      <c r="AA69" s="219"/>
      <c r="AB69" s="219"/>
      <c r="AC69" s="219"/>
      <c r="AD69" s="219"/>
      <c r="AE69" s="219"/>
      <c r="AF69" s="219"/>
      <c r="AG69" s="273"/>
      <c r="AH69" s="93" t="e">
        <f ca="1">IF(AH70&gt;=0.285,"達成","未")</f>
        <v>#DIV/0!</v>
      </c>
      <c r="AI69" s="166" t="e">
        <f ca="1">IF(AI70&gt;=0.285,"達成","未")</f>
        <v>#DIV/0!</v>
      </c>
      <c r="AJ69" s="166" t="e">
        <f t="shared" ref="AJ69:AK69" ca="1" si="72">IF(AJ70&gt;=0.285,"達成","未")</f>
        <v>#DIV/0!</v>
      </c>
      <c r="AK69" s="166" t="e">
        <f t="shared" ca="1" si="72"/>
        <v>#DIV/0!</v>
      </c>
      <c r="AL69" s="167" t="str">
        <f ca="1">IF(AL70="-","-",IF(AL70&gt;=0.285,"達成","未"))</f>
        <v>-</v>
      </c>
      <c r="AM69" s="251"/>
      <c r="AN69" s="230"/>
      <c r="AO69" s="233"/>
      <c r="AP69" s="236"/>
      <c r="AQ69" s="239"/>
      <c r="AR69" s="178"/>
      <c r="AS69" s="174"/>
      <c r="AT69" s="174"/>
      <c r="AU69" s="184"/>
      <c r="AV69" s="184"/>
      <c r="AW69" s="40"/>
      <c r="AX69" s="99"/>
      <c r="AY69" s="100"/>
      <c r="AZ69" s="3"/>
      <c r="BA69" s="168"/>
      <c r="BB69" s="169"/>
      <c r="BC69" s="169"/>
      <c r="BD69" s="169"/>
      <c r="BE69" s="169"/>
      <c r="BF69" s="169"/>
      <c r="BG69" s="170"/>
    </row>
    <row r="70" spans="2:59" s="4" customFormat="1" ht="20.149999999999999" customHeight="1" thickBot="1" x14ac:dyDescent="0.25">
      <c r="B70" s="227"/>
      <c r="C70" s="220"/>
      <c r="D70" s="220"/>
      <c r="E70" s="220"/>
      <c r="F70" s="220"/>
      <c r="G70" s="220"/>
      <c r="H70" s="220"/>
      <c r="I70" s="220"/>
      <c r="J70" s="220"/>
      <c r="K70" s="220"/>
      <c r="L70" s="220"/>
      <c r="M70" s="220"/>
      <c r="N70" s="220"/>
      <c r="O70" s="220"/>
      <c r="P70" s="220"/>
      <c r="Q70" s="220"/>
      <c r="R70" s="220"/>
      <c r="S70" s="220"/>
      <c r="T70" s="220"/>
      <c r="U70" s="220"/>
      <c r="V70" s="220"/>
      <c r="W70" s="220"/>
      <c r="X70" s="220"/>
      <c r="Y70" s="220"/>
      <c r="Z70" s="220"/>
      <c r="AA70" s="220"/>
      <c r="AB70" s="220"/>
      <c r="AC70" s="220"/>
      <c r="AD70" s="220"/>
      <c r="AE70" s="220"/>
      <c r="AF70" s="220"/>
      <c r="AG70" s="274"/>
      <c r="AH70" s="114" t="e">
        <f ca="1">AVERAGE(AH71:AH76)</f>
        <v>#DIV/0!</v>
      </c>
      <c r="AI70" s="115" t="e">
        <f t="shared" ref="AI70:AK70" ca="1" si="73">AVERAGE(AI71:AI76)</f>
        <v>#DIV/0!</v>
      </c>
      <c r="AJ70" s="115" t="e">
        <f t="shared" ca="1" si="73"/>
        <v>#DIV/0!</v>
      </c>
      <c r="AK70" s="115" t="e">
        <f t="shared" ca="1" si="73"/>
        <v>#DIV/0!</v>
      </c>
      <c r="AL70" s="104" t="str">
        <f ca="1">IFERROR(AVERAGE(AL71:AL76),"-")</f>
        <v>-</v>
      </c>
      <c r="AM70" s="64"/>
      <c r="AN70" s="48" t="e">
        <f>AVERAGE(AN71:AN76)</f>
        <v>#DIV/0!</v>
      </c>
      <c r="AO70" s="30" t="e">
        <f>IF(AN70&gt;=0.285,"達成","未")</f>
        <v>#DIV/0!</v>
      </c>
      <c r="AP70" s="71"/>
      <c r="AQ70" s="72" t="e">
        <f>AVERAGE(AQ71:AQ76)</f>
        <v>#DIV/0!</v>
      </c>
      <c r="AR70" s="62" t="s">
        <v>15</v>
      </c>
      <c r="AS70" s="49" t="s">
        <v>16</v>
      </c>
      <c r="AT70" s="50" t="s">
        <v>58</v>
      </c>
      <c r="AU70" s="38" t="s">
        <v>56</v>
      </c>
      <c r="AV70" s="173" t="s">
        <v>57</v>
      </c>
      <c r="AW70" s="60" t="s">
        <v>66</v>
      </c>
      <c r="AX70" s="214" t="s">
        <v>91</v>
      </c>
      <c r="AY70" s="215">
        <f>MOD(AY68-AY66,7)</f>
        <v>5</v>
      </c>
      <c r="AZ70" s="97" t="s">
        <v>106</v>
      </c>
      <c r="BA70" s="111"/>
      <c r="BB70" s="111" t="s">
        <v>83</v>
      </c>
      <c r="BC70" s="111" t="s">
        <v>84</v>
      </c>
      <c r="BD70" s="111" t="s">
        <v>85</v>
      </c>
      <c r="BE70" s="111" t="s">
        <v>86</v>
      </c>
      <c r="BF70" s="111" t="s">
        <v>87</v>
      </c>
      <c r="BG70" s="111" t="s">
        <v>101</v>
      </c>
    </row>
    <row r="71" spans="2:59" s="4" customFormat="1" ht="20.149999999999999" customHeight="1" x14ac:dyDescent="0.2">
      <c r="B71" s="51" t="str">
        <f>IF($R$5&lt;&gt;"",$R$5,"-")</f>
        <v>-</v>
      </c>
      <c r="C71" s="182"/>
      <c r="D71" s="182"/>
      <c r="E71" s="182"/>
      <c r="F71" s="182"/>
      <c r="G71" s="182"/>
      <c r="H71" s="182"/>
      <c r="I71" s="182"/>
      <c r="J71" s="182"/>
      <c r="K71" s="182"/>
      <c r="L71" s="182"/>
      <c r="M71" s="182"/>
      <c r="N71" s="182"/>
      <c r="O71" s="182"/>
      <c r="P71" s="182"/>
      <c r="Q71" s="182"/>
      <c r="R71" s="182"/>
      <c r="S71" s="182"/>
      <c r="T71" s="182"/>
      <c r="U71" s="182"/>
      <c r="V71" s="182"/>
      <c r="W71" s="182"/>
      <c r="X71" s="182"/>
      <c r="Y71" s="182"/>
      <c r="Z71" s="182"/>
      <c r="AA71" s="182"/>
      <c r="AB71" s="182"/>
      <c r="AC71" s="182"/>
      <c r="AD71" s="182"/>
      <c r="AE71" s="182"/>
      <c r="AF71" s="182"/>
      <c r="AG71" s="61"/>
      <c r="AH71" s="122" t="str">
        <f ca="1">IFERROR(IF(B71="-","-",IF(AY66=7,COUNTIF(OFFSET($C71,0,0,1,$AY66),"○")/(7-BB71),(COUNTIF(OFFSET($C71,0,0,1,$AY66),"○")+COUNTIF(OFFSET($C71,-14,DAY(EOMONTH(C64-1,0))-7+$AY66,1,7-$AY66),"○"))/(7-BB71))),"-")</f>
        <v>-</v>
      </c>
      <c r="AI71" s="116" t="str">
        <f ca="1">IF($B71="-","-",COUNTIF(OFFSET($C71,0,$AY66,1,7),"○")/7-BC71)</f>
        <v>-</v>
      </c>
      <c r="AJ71" s="145" t="str">
        <f ca="1">IF($B71="-","-",COUNTIF(OFFSET($C71,0,$AY66,1,7),"○")/7-BD71)</f>
        <v>-</v>
      </c>
      <c r="AK71" s="145" t="str">
        <f ca="1">IF($B71="-","-",COUNTIF(OFFSET($C71,0,$AY66,1,7),"○")/7-BE71)</f>
        <v>-</v>
      </c>
      <c r="AL71" s="146" t="str">
        <f ca="1">IF($B71="-","-",IF((AY74+SIGN(AY66))&lt;5,"-",COUNTIF(OFFSET(C71,0,AY66+21,1,7),"○")/(7-BF71)))</f>
        <v>-</v>
      </c>
      <c r="AM71" s="65">
        <f>AU71</f>
        <v>0</v>
      </c>
      <c r="AN71" s="41" t="str">
        <f>IFERROR(AM71/AS71,"")</f>
        <v/>
      </c>
      <c r="AO71" s="67" t="str">
        <f t="shared" ref="AO71:AO76" si="74">IFERROR(IF(B71="-",B71,IF(AM71/AS71&gt;=0.285,"達成","未")),"-")</f>
        <v>-</v>
      </c>
      <c r="AP71" s="73">
        <f t="shared" ref="AP71:AP76" si="75">AV71</f>
        <v>0</v>
      </c>
      <c r="AQ71" s="74" t="str">
        <f>IFERROR(AP71/AT71,"")</f>
        <v/>
      </c>
      <c r="AR71" s="176">
        <f>COUNT(C65:AG65)</f>
        <v>28</v>
      </c>
      <c r="AS71" s="175">
        <f t="shared" ref="AS71:AS76" si="76">IF(OR(B71="-",B71=""),0,IFERROR(AR71-COUNTIF(C71:AG71,"外"),))</f>
        <v>0</v>
      </c>
      <c r="AT71" s="175">
        <f t="shared" ref="AT71:AT76" si="77">AS71+AT57</f>
        <v>0</v>
      </c>
      <c r="AU71" s="175">
        <f t="shared" ref="AU71:AU76" si="78">COUNTIF(C71:AG71,"○")</f>
        <v>0</v>
      </c>
      <c r="AV71" s="175">
        <f t="shared" ref="AV71:AV76" si="79">AV57+AU71</f>
        <v>0</v>
      </c>
      <c r="AW71" s="98">
        <f>IF(C64&gt;DATE($K$6,$M$6,1),0,IF(SUM(AS71:AS76)=0,1,IF(AO70="達成",1,0)))</f>
        <v>0</v>
      </c>
      <c r="AX71" s="214"/>
      <c r="AY71" s="215"/>
      <c r="AZ71" s="98">
        <f>IF(C64&gt;DATE($K$6,$M$6,1),0,IF(SUM(AS71:AS76)=0,1,IF(AND(AH70&gt;0.285,AI70&gt;0.285,AJ70&gt;0.285,AK70&gt;0.285,AL70&gt;0.285),1,0)))</f>
        <v>0</v>
      </c>
      <c r="BA71" s="111" t="s">
        <v>95</v>
      </c>
      <c r="BB71" s="111">
        <f ca="1">IF(AY66=7,COUNTIF(OFFSET($C71,0,0,1,$AY66),"外"),COUNTIF(OFFSET($C71,0,0,1,$AY66),"外")+COUNTIF(OFFSET($C71,-13,DAY(EOMONTH(C64-1,0))-7+$AY66,1,7-$AY66),"外"))</f>
        <v>0</v>
      </c>
      <c r="BC71" s="111">
        <f ca="1">COUNTIF(OFFSET($C71,0,$AY66,1,7),"外")</f>
        <v>0</v>
      </c>
      <c r="BD71" s="111">
        <f ca="1">COUNTIF(OFFSET($C71,0,$AY66+7,1,7),"外")</f>
        <v>0</v>
      </c>
      <c r="BE71" s="111">
        <f ca="1">COUNTIF(OFFSET($C71,0,$AY66+14,1,7),"外")</f>
        <v>0</v>
      </c>
      <c r="BF71" s="111">
        <f ca="1">COUNTIF(OFFSET(C71,0,AY66+21,1,7),"外")</f>
        <v>0</v>
      </c>
      <c r="BG71" s="111">
        <f ca="1">SUM(BB71:BF71)</f>
        <v>0</v>
      </c>
    </row>
    <row r="72" spans="2:59" s="4" customFormat="1" ht="20.149999999999999" customHeight="1" x14ac:dyDescent="0.2">
      <c r="B72" s="45" t="str">
        <f>IF($S$5&lt;&gt;"",$S$5,"-")</f>
        <v>-</v>
      </c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80"/>
      <c r="AH72" s="90" t="str">
        <f ca="1">IFERROR(IF(B57="-","-",IF(AY66=7,COUNTIF(OFFSET($C72,0,0,1,$AY66),"○")/(7-BB72),(COUNTIF(OFFSET($C72,0,0,1,$AY66),"○")+COUNTIF(OFFSET($C72,-14,DAY(EOMONTH(C64-1,0))-7+$AY66,1,7-$AY66),"○"))/(7-BB72))),"-")</f>
        <v>-</v>
      </c>
      <c r="AI72" s="89" t="str">
        <f ca="1">IF(B72="-","-",COUNTIF(OFFSET($C72,0,$AY66,1,7),"○")/7-BC72)</f>
        <v>-</v>
      </c>
      <c r="AJ72" s="89" t="str">
        <f ca="1">IF($B72="-","-",COUNTIF(OFFSET($C72,0,$AY67,1,7),"○")/7-BD72)</f>
        <v>-</v>
      </c>
      <c r="AK72" s="89" t="str">
        <f ca="1">IF($B72="-","-",COUNTIF(OFFSET($C72,0,$AY66,1,7),"○")/7-BE72)</f>
        <v>-</v>
      </c>
      <c r="AL72" s="105" t="str">
        <f ca="1">IF($B72="-","-",IF((AY74+SIGN(AY66))&lt;5,"-",COUNTIF(OFFSET(C72,0,AY66+21,1,7),"○")/(7-BF72)))</f>
        <v>-</v>
      </c>
      <c r="AM72" s="172">
        <f t="shared" ref="AM72:AM74" si="80">AU72</f>
        <v>0</v>
      </c>
      <c r="AN72" s="41" t="str">
        <f t="shared" ref="AN72" si="81">IFERROR(AM72/AS72,"")</f>
        <v/>
      </c>
      <c r="AO72" s="66" t="str">
        <f t="shared" si="74"/>
        <v>-</v>
      </c>
      <c r="AP72" s="177">
        <f t="shared" si="75"/>
        <v>0</v>
      </c>
      <c r="AQ72" s="75" t="str">
        <f t="shared" ref="AQ72:AQ74" si="82">IFERROR(AP72/AT72,"")</f>
        <v/>
      </c>
      <c r="AR72" s="176">
        <f>COUNT(C65:AG65)</f>
        <v>28</v>
      </c>
      <c r="AS72" s="175">
        <f t="shared" si="76"/>
        <v>0</v>
      </c>
      <c r="AT72" s="175">
        <f t="shared" si="77"/>
        <v>0</v>
      </c>
      <c r="AU72" s="175">
        <f t="shared" si="78"/>
        <v>0</v>
      </c>
      <c r="AV72" s="175">
        <f t="shared" si="79"/>
        <v>0</v>
      </c>
      <c r="AW72" s="40"/>
      <c r="AX72" s="216" t="s">
        <v>92</v>
      </c>
      <c r="AY72" s="196">
        <f>SIGN(AY66)+SIGN(AY70)+AY74</f>
        <v>5</v>
      </c>
      <c r="BA72" s="111" t="s">
        <v>96</v>
      </c>
      <c r="BB72" s="111">
        <f ca="1">IF(AY66=7,COUNTIF(OFFSET($C72,0,0,1,$AY66),"外"),COUNTIF(OFFSET($C72,0,0,1,$AY66),"外")+COUNTIF(OFFSET($C72,-13,DAY(EOMONTH(C64-1,0))-7+$AY66,1,7-$AY66),"外"))</f>
        <v>0</v>
      </c>
      <c r="BC72" s="111">
        <f ca="1">COUNTIF(OFFSET($C72,0,$AY66,1,7),"外")</f>
        <v>0</v>
      </c>
      <c r="BD72" s="111">
        <f ca="1">COUNTIF(OFFSET($C72,0,$AY66+7,1,7),"外")</f>
        <v>0</v>
      </c>
      <c r="BE72" s="111">
        <f ca="1">COUNTIF(OFFSET($C72,0,$AY66+14,1,7),"外")</f>
        <v>0</v>
      </c>
      <c r="BF72" s="111">
        <f ca="1">COUNTIF(OFFSET(C72,0,AY66+21,1,7),"外")</f>
        <v>0</v>
      </c>
      <c r="BG72" s="111">
        <f t="shared" ref="BG72:BG74" ca="1" si="83">SUM(BB72:BF72)</f>
        <v>0</v>
      </c>
    </row>
    <row r="73" spans="2:59" s="4" customFormat="1" ht="20.149999999999999" customHeight="1" x14ac:dyDescent="0.2">
      <c r="B73" s="45" t="str">
        <f>IF($T$5&lt;&gt;"",$T$5,"-")</f>
        <v>-</v>
      </c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80"/>
      <c r="AH73" s="90" t="str">
        <f ca="1">IFERROR(IF(B73="-","-",IF(AY66=7,COUNTIF(OFFSET($C73,0,0,1,$AY66),"○")/(7-BB73),(COUNTIF(OFFSET($C73,0,0,1,$AY66),"○")+COUNTIF(OFFSET($C73,-14,DAY(EOMONTH(C64-1,0))-7+$AY66,1,7-$AY66),"○"))/(7-BB73))),"-")</f>
        <v>-</v>
      </c>
      <c r="AI73" s="89" t="str">
        <f ca="1">IF(B73="-","-",COUNTIF(OFFSET($C73,0,$AY66,1,7),"○")/7-BC73)</f>
        <v>-</v>
      </c>
      <c r="AJ73" s="89" t="str">
        <f ca="1">IF($B73="-","-",COUNTIF(OFFSET($C73,0,$AY66,1,7),"○")/7-BD73)</f>
        <v>-</v>
      </c>
      <c r="AK73" s="89" t="str">
        <f ca="1">IF($B73="-","-",COUNTIF(OFFSET($C73,0,$AY66,1,7),"○")/7-BE73)</f>
        <v>-</v>
      </c>
      <c r="AL73" s="105" t="str">
        <f ca="1">IF($B73="-","-",IF((AY74+SIGN(AY66))&lt;5,"-",COUNTIF(OFFSET(C73,0,AY66+21,1,7),"○")/(7-BF73)))</f>
        <v>-</v>
      </c>
      <c r="AM73" s="172">
        <f t="shared" si="80"/>
        <v>0</v>
      </c>
      <c r="AN73" s="41" t="str">
        <f>IFERROR(AM73/AS73,"")</f>
        <v/>
      </c>
      <c r="AO73" s="66" t="str">
        <f t="shared" si="74"/>
        <v>-</v>
      </c>
      <c r="AP73" s="177">
        <f t="shared" si="75"/>
        <v>0</v>
      </c>
      <c r="AQ73" s="75" t="str">
        <f t="shared" si="82"/>
        <v/>
      </c>
      <c r="AR73" s="176">
        <f>COUNT(C65:AG65)</f>
        <v>28</v>
      </c>
      <c r="AS73" s="175">
        <f t="shared" si="76"/>
        <v>0</v>
      </c>
      <c r="AT73" s="175">
        <f t="shared" si="77"/>
        <v>0</v>
      </c>
      <c r="AU73" s="175">
        <f t="shared" si="78"/>
        <v>0</v>
      </c>
      <c r="AV73" s="175">
        <f t="shared" si="79"/>
        <v>0</v>
      </c>
      <c r="AW73" s="40"/>
      <c r="AX73" s="217"/>
      <c r="AY73" s="197"/>
      <c r="BA73" s="111" t="s">
        <v>97</v>
      </c>
      <c r="BB73" s="111">
        <f ca="1">IF(AY66=7,COUNTIF(OFFSET($C73,0,0,1,$AY66),"外"),COUNTIF(OFFSET($C73,0,0,1,$AY66),"外")+COUNTIF(OFFSET($C73,-13,DAY(EOMONTH(C64-1,0))-7+$AY66,1,7-$AY66),"外"))</f>
        <v>0</v>
      </c>
      <c r="BC73" s="111">
        <f ca="1">COUNTIF(OFFSET($C73,0,$AY66,1,7),"外")</f>
        <v>0</v>
      </c>
      <c r="BD73" s="111">
        <f ca="1">COUNTIF(OFFSET($C73,0,$AY66+7,1,7),"外")</f>
        <v>0</v>
      </c>
      <c r="BE73" s="111">
        <f ca="1">COUNTIF(OFFSET($C73,0,$AY66+14,1,7),"外")</f>
        <v>0</v>
      </c>
      <c r="BF73" s="111">
        <f ca="1">COUNTIF(OFFSET(C73,0,AY66+21,1,7),"外")</f>
        <v>0</v>
      </c>
      <c r="BG73" s="111">
        <f t="shared" ca="1" si="83"/>
        <v>0</v>
      </c>
    </row>
    <row r="74" spans="2:59" s="4" customFormat="1" ht="20.149999999999999" customHeight="1" x14ac:dyDescent="0.2">
      <c r="B74" s="45" t="str">
        <f>IF($U$5&lt;&gt;"",$U$5,"-")</f>
        <v>-</v>
      </c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80"/>
      <c r="AH74" s="90" t="str">
        <f ca="1">IFERROR(IF(B74="-","-",IF(AY66=7,COUNTIF(OFFSET($C74,0,0,1,$AY66),"○")/(7-BB74),(COUNTIF(OFFSET($C74,0,0,1,$AY66),"○")+COUNTIF(OFFSET($C74,-14,DAY(EOMONTH(C64-1,0))-7+$AY66,1,7-$AY66),"○"))/(7-BB74))),"-")</f>
        <v>-</v>
      </c>
      <c r="AI74" s="89" t="str">
        <f ca="1">IF(B74="-","-",COUNTIF(OFFSET($C74,0,$AY66,1,7),"○")/7-BC74)</f>
        <v>-</v>
      </c>
      <c r="AJ74" s="89" t="str">
        <f ca="1">IF($B74="-","-",COUNTIF(OFFSET($C74,0,$AY66,1,7),"○")/7-BD74)</f>
        <v>-</v>
      </c>
      <c r="AK74" s="89" t="str">
        <f ca="1">IF($B74="-","-",COUNTIF(OFFSET($C74,0,$AY66,1,7),"○")/7-BE74)</f>
        <v>-</v>
      </c>
      <c r="AL74" s="105" t="str">
        <f ca="1">IF($B74="-","-",IF((AY74+SIGN(AY66))&lt;5,"-",COUNTIF(OFFSET(C74,0,AY66+21,1,7),"○")/(7-BF74)))</f>
        <v>-</v>
      </c>
      <c r="AM74" s="172">
        <f t="shared" si="80"/>
        <v>0</v>
      </c>
      <c r="AN74" s="41" t="str">
        <f t="shared" ref="AN74:AN75" si="84">IFERROR(AM74/AS74,"")</f>
        <v/>
      </c>
      <c r="AO74" s="66" t="str">
        <f t="shared" si="74"/>
        <v>-</v>
      </c>
      <c r="AP74" s="177">
        <f t="shared" si="75"/>
        <v>0</v>
      </c>
      <c r="AQ74" s="75" t="str">
        <f t="shared" si="82"/>
        <v/>
      </c>
      <c r="AR74" s="176">
        <f>COUNT(C65:AG65)</f>
        <v>28</v>
      </c>
      <c r="AS74" s="175">
        <f t="shared" si="76"/>
        <v>0</v>
      </c>
      <c r="AT74" s="175">
        <f t="shared" si="77"/>
        <v>0</v>
      </c>
      <c r="AU74" s="175">
        <f t="shared" si="78"/>
        <v>0</v>
      </c>
      <c r="AV74" s="175">
        <f t="shared" si="79"/>
        <v>0</v>
      </c>
      <c r="AW74" s="40"/>
      <c r="AX74" s="194" t="s">
        <v>93</v>
      </c>
      <c r="AY74" s="196">
        <f>ROUNDDOWN((AY68-AY66)/7,0)</f>
        <v>3</v>
      </c>
      <c r="BA74" s="111" t="s">
        <v>98</v>
      </c>
      <c r="BB74" s="111">
        <f ca="1">IF(AY66=7,COUNTIF(OFFSET($C74,0,0,1,$AY66),"外"),COUNTIF(OFFSET($C74,0,0,1,$AY66),"外")+COUNTIF(OFFSET($C74,-13,DAY(EOMONTH(C64-1,0))-7+$AY66,1,7-$AY66),"外"))</f>
        <v>0</v>
      </c>
      <c r="BC74" s="111">
        <f ca="1">COUNTIF(OFFSET($C74,0,$AY66,1,7),"外")</f>
        <v>0</v>
      </c>
      <c r="BD74" s="111">
        <f ca="1">COUNTIF(OFFSET($C74,0,$AY66+7,1,7),"外")</f>
        <v>0</v>
      </c>
      <c r="BE74" s="111">
        <f ca="1">COUNTIF(OFFSET($C74,0,$AY66+14,1,7),"外")</f>
        <v>0</v>
      </c>
      <c r="BF74" s="111">
        <f ca="1">COUNTIF(OFFSET(C74,0,AY66+21,1,7),"外")</f>
        <v>0</v>
      </c>
      <c r="BG74" s="111">
        <f t="shared" ca="1" si="83"/>
        <v>0</v>
      </c>
    </row>
    <row r="75" spans="2:59" s="4" customFormat="1" ht="20.149999999999999" customHeight="1" x14ac:dyDescent="0.2">
      <c r="B75" s="45" t="str">
        <f>IF($V$5&lt;&gt;"",$V$5,"-")</f>
        <v>-</v>
      </c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80"/>
      <c r="AH75" s="90" t="str">
        <f ca="1">IFERROR(IF(B75="-","-",IF(AY66=7,COUNTIF(OFFSET($C75,0,0,1,$AY66),"○")/(7-BB75),(COUNTIF(OFFSET($C75,0,0,1,$AY66),"○")+COUNTIF(OFFSET($C75,-14,DAY(EOMONTH(C64-1,0))-7+$AY66,1,7-$AY66),"○"))/(7-BB75))),"-")</f>
        <v>-</v>
      </c>
      <c r="AI75" s="89" t="str">
        <f ca="1">IF(B75="-","-",COUNTIF(OFFSET($C75,0,$AY66,1,7),"○")/7-BC75)</f>
        <v>-</v>
      </c>
      <c r="AJ75" s="89" t="str">
        <f ca="1">IF($B75="-","-",COUNTIF(OFFSET($C75,0,$AY66,1,7),"○")/7-BD75)</f>
        <v>-</v>
      </c>
      <c r="AK75" s="89" t="str">
        <f ca="1">IF($B75="-","-",COUNTIF(OFFSET($C75,0,$AY66,1,7),"○")/7-BE75)</f>
        <v>-</v>
      </c>
      <c r="AL75" s="105" t="str">
        <f ca="1">IF($B75="-","-",IF((AY74+SIGN(AY66))&lt;5,"-",COUNTIF(OFFSET(C75,0,AY66+21,1,7),"○")/(7-BF75)))</f>
        <v>-</v>
      </c>
      <c r="AM75" s="172">
        <f>AU75</f>
        <v>0</v>
      </c>
      <c r="AN75" s="41" t="str">
        <f t="shared" si="84"/>
        <v/>
      </c>
      <c r="AO75" s="66" t="str">
        <f t="shared" si="74"/>
        <v>-</v>
      </c>
      <c r="AP75" s="177">
        <f t="shared" si="75"/>
        <v>0</v>
      </c>
      <c r="AQ75" s="75" t="str">
        <f>IFERROR(AP75/AT75,"")</f>
        <v/>
      </c>
      <c r="AR75" s="176">
        <f>COUNT(C65:AG65)</f>
        <v>28</v>
      </c>
      <c r="AS75" s="175">
        <f t="shared" si="76"/>
        <v>0</v>
      </c>
      <c r="AT75" s="175">
        <f t="shared" si="77"/>
        <v>0</v>
      </c>
      <c r="AU75" s="175">
        <f t="shared" si="78"/>
        <v>0</v>
      </c>
      <c r="AV75" s="175">
        <f t="shared" si="79"/>
        <v>0</v>
      </c>
      <c r="AW75" s="40"/>
      <c r="AX75" s="195"/>
      <c r="AY75" s="197"/>
      <c r="BA75" s="111" t="s">
        <v>99</v>
      </c>
      <c r="BB75" s="111">
        <f ca="1">IF(AY66=7,COUNTIF(OFFSET($C75,0,0,1,$AY66),"外"),COUNTIF(OFFSET($C75,0,0,1,$AY66),"外")+COUNTIF(OFFSET($C75,-13,DAY(EOMONTH(C64-1,0))-7+$AY66,1,7-$AY66),"外"))</f>
        <v>0</v>
      </c>
      <c r="BC75" s="111">
        <f ca="1">COUNTIF(OFFSET($C75,0,$AY66,1,7),"外")</f>
        <v>0</v>
      </c>
      <c r="BD75" s="111">
        <f ca="1">COUNTIF(OFFSET($C75,0,$AY66+7,1,7),"外")</f>
        <v>0</v>
      </c>
      <c r="BE75" s="111">
        <f ca="1">COUNTIF(OFFSET($C75,0,$AY66+14,1,7),"外")</f>
        <v>0</v>
      </c>
      <c r="BF75" s="111">
        <f ca="1">COUNTIF(OFFSET(C75,0,AY66+21,1,7),"外")</f>
        <v>0</v>
      </c>
      <c r="BG75" s="111">
        <f ca="1">SUM(BB75:BF75)</f>
        <v>0</v>
      </c>
    </row>
    <row r="76" spans="2:59" s="4" customFormat="1" ht="20.149999999999999" customHeight="1" thickBot="1" x14ac:dyDescent="0.25">
      <c r="B76" s="46" t="str">
        <f>IF($W$5&lt;&gt;"",$W$5,"-")</f>
        <v>-</v>
      </c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55"/>
      <c r="AH76" s="91" t="str">
        <f ca="1">IFERROR(IF(B76="-","-",IF(AY66=7,COUNTIF(OFFSET($C76,0,0,1,$AY66),"○")/(7-BB76),(COUNTIF(OFFSET($C76,0,0,1,$AY66),"○")+COUNTIF(OFFSET($C76,-14,DAY(EOMONTH(C64-1,0))-7+$AY66,1,7-$AY66),"○"))/(7-BB76))),"-")</f>
        <v>-</v>
      </c>
      <c r="AI76" s="92" t="str">
        <f ca="1">IF(B76="-","-",COUNTIF(OFFSET($C76,0,$AY66,1,7),"○")/7-BC76)</f>
        <v>-</v>
      </c>
      <c r="AJ76" s="92" t="str">
        <f ca="1">IF($B76="-","-",COUNTIF(OFFSET($C76,0,$AY66,1,7),"○")/7-BD76)</f>
        <v>-</v>
      </c>
      <c r="AK76" s="92" t="str">
        <f ca="1">IF($B76="-","-",COUNTIF(OFFSET($C76,0,$AY66,1,7),"○")/7-BE76)</f>
        <v>-</v>
      </c>
      <c r="AL76" s="106" t="str">
        <f ca="1">IF($B76="-","-",IF((AY74+SIGN(AY66))&lt;5,"-",COUNTIF(OFFSET(C76,0,AY66+21,1,7),"○")/(7-BF76)))</f>
        <v>-</v>
      </c>
      <c r="AM76" s="64">
        <f t="shared" ref="AM76" si="85">AU76</f>
        <v>0</v>
      </c>
      <c r="AN76" s="48" t="str">
        <f>IFERROR(AM76/AS76,"")</f>
        <v/>
      </c>
      <c r="AO76" s="30" t="str">
        <f t="shared" si="74"/>
        <v>-</v>
      </c>
      <c r="AP76" s="71">
        <f t="shared" si="75"/>
        <v>0</v>
      </c>
      <c r="AQ76" s="72" t="str">
        <f t="shared" ref="AQ76" si="86">IFERROR(AP76/AT76,"")</f>
        <v/>
      </c>
      <c r="AR76" s="176">
        <f>COUNT(C65:AG65)</f>
        <v>28</v>
      </c>
      <c r="AS76" s="175">
        <f t="shared" si="76"/>
        <v>0</v>
      </c>
      <c r="AT76" s="175">
        <f t="shared" si="77"/>
        <v>0</v>
      </c>
      <c r="AU76" s="175">
        <f t="shared" si="78"/>
        <v>0</v>
      </c>
      <c r="AV76" s="175">
        <f t="shared" si="79"/>
        <v>0</v>
      </c>
      <c r="AW76" s="40"/>
      <c r="AX76" s="101"/>
      <c r="AY76" s="102"/>
      <c r="BA76" s="111" t="s">
        <v>100</v>
      </c>
      <c r="BB76" s="111">
        <f ca="1">IF(AY66=7,COUNTIF(OFFSET($C76,0,0,1,$AY66),"外"),COUNTIF(OFFSET($C76,0,0,1,$AY66),"外")+COUNTIF(OFFSET($C76,-13,DAY(EOMONTH(C64-1,0))-7+$AY66,1,7-$AY66),"外"))</f>
        <v>0</v>
      </c>
      <c r="BC76" s="111">
        <f ca="1">COUNTIF(OFFSET($C76,0,$AY66,1,7),"外")</f>
        <v>0</v>
      </c>
      <c r="BD76" s="111">
        <f ca="1">COUNTIF(OFFSET($C76,0,$AY66+7,1,7),"外")</f>
        <v>0</v>
      </c>
      <c r="BE76" s="111">
        <f ca="1">COUNTIF(OFFSET($C76,0,$AY66+14,1,7),"外")</f>
        <v>0</v>
      </c>
      <c r="BF76" s="111">
        <f ca="1">COUNTIF(OFFSET(C76,0,AY66+21,1,7),"外")</f>
        <v>0</v>
      </c>
      <c r="BG76" s="111">
        <f t="shared" ref="BG76" ca="1" si="87">SUM(BB76:BF76)</f>
        <v>0</v>
      </c>
    </row>
    <row r="77" spans="2:59" ht="13.5" thickBot="1" x14ac:dyDescent="0.25">
      <c r="AV77" s="32"/>
    </row>
    <row r="78" spans="2:59" ht="13.5" customHeight="1" x14ac:dyDescent="0.2">
      <c r="B78" s="181" t="s">
        <v>0</v>
      </c>
      <c r="C78" s="252">
        <f>DATE(YEAR(C64),MONTH(C64)+1,DAY(C64))</f>
        <v>45717</v>
      </c>
      <c r="D78" s="253"/>
      <c r="E78" s="253"/>
      <c r="F78" s="253"/>
      <c r="G78" s="253"/>
      <c r="H78" s="253"/>
      <c r="I78" s="253"/>
      <c r="J78" s="253"/>
      <c r="K78" s="253"/>
      <c r="L78" s="253"/>
      <c r="M78" s="253"/>
      <c r="N78" s="253"/>
      <c r="O78" s="253"/>
      <c r="P78" s="253"/>
      <c r="Q78" s="253"/>
      <c r="R78" s="253"/>
      <c r="S78" s="253"/>
      <c r="T78" s="253"/>
      <c r="U78" s="253"/>
      <c r="V78" s="253"/>
      <c r="W78" s="253"/>
      <c r="X78" s="253"/>
      <c r="Y78" s="253"/>
      <c r="Z78" s="253"/>
      <c r="AA78" s="253"/>
      <c r="AB78" s="253"/>
      <c r="AC78" s="253"/>
      <c r="AD78" s="253"/>
      <c r="AE78" s="253"/>
      <c r="AF78" s="253"/>
      <c r="AG78" s="253"/>
      <c r="AH78" s="254" t="s">
        <v>113</v>
      </c>
      <c r="AI78" s="255"/>
      <c r="AJ78" s="255"/>
      <c r="AK78" s="255"/>
      <c r="AL78" s="256"/>
      <c r="AM78" s="260" t="s">
        <v>46</v>
      </c>
      <c r="AN78" s="261"/>
      <c r="AO78" s="262"/>
      <c r="AP78" s="266" t="s">
        <v>11</v>
      </c>
      <c r="AQ78" s="267"/>
      <c r="AR78" s="270" t="s">
        <v>15</v>
      </c>
      <c r="AS78" s="206" t="s">
        <v>16</v>
      </c>
      <c r="AT78" s="221" t="s">
        <v>17</v>
      </c>
      <c r="AU78" s="241"/>
      <c r="AV78" s="241"/>
      <c r="AX78" s="242" t="s">
        <v>88</v>
      </c>
      <c r="AY78" s="243"/>
    </row>
    <row r="79" spans="2:59" x14ac:dyDescent="0.2">
      <c r="B79" s="10" t="s">
        <v>1</v>
      </c>
      <c r="C79" s="11">
        <f>DATE(YEAR(C78),MONTH(C78),DAY(C78))</f>
        <v>45717</v>
      </c>
      <c r="D79" s="11">
        <f>IF(MONTH(DATE(YEAR(C79),MONTH(C79),DAY(C79)+1))=MONTH($C78),DATE(YEAR(C79),MONTH(C79),DAY(C79)+1),"")</f>
        <v>45718</v>
      </c>
      <c r="E79" s="11">
        <f t="shared" ref="E79:AG79" si="88">IF(MONTH(DATE(YEAR(D79),MONTH(D79),DAY(D79)+1))=MONTH($C78),DATE(YEAR(D79),MONTH(D79),DAY(D79)+1),"")</f>
        <v>45719</v>
      </c>
      <c r="F79" s="16">
        <f t="shared" si="88"/>
        <v>45720</v>
      </c>
      <c r="G79" s="11">
        <f t="shared" si="88"/>
        <v>45721</v>
      </c>
      <c r="H79" s="11">
        <f t="shared" si="88"/>
        <v>45722</v>
      </c>
      <c r="I79" s="11">
        <f t="shared" si="88"/>
        <v>45723</v>
      </c>
      <c r="J79" s="11">
        <f t="shared" si="88"/>
        <v>45724</v>
      </c>
      <c r="K79" s="11">
        <f t="shared" si="88"/>
        <v>45725</v>
      </c>
      <c r="L79" s="11">
        <f t="shared" si="88"/>
        <v>45726</v>
      </c>
      <c r="M79" s="11">
        <f t="shared" si="88"/>
        <v>45727</v>
      </c>
      <c r="N79" s="11">
        <f t="shared" si="88"/>
        <v>45728</v>
      </c>
      <c r="O79" s="11">
        <f t="shared" si="88"/>
        <v>45729</v>
      </c>
      <c r="P79" s="11">
        <f t="shared" si="88"/>
        <v>45730</v>
      </c>
      <c r="Q79" s="11">
        <f t="shared" si="88"/>
        <v>45731</v>
      </c>
      <c r="R79" s="11">
        <f t="shared" si="88"/>
        <v>45732</v>
      </c>
      <c r="S79" s="11">
        <f t="shared" si="88"/>
        <v>45733</v>
      </c>
      <c r="T79" s="11">
        <f t="shared" si="88"/>
        <v>45734</v>
      </c>
      <c r="U79" s="11">
        <f t="shared" si="88"/>
        <v>45735</v>
      </c>
      <c r="V79" s="11">
        <f t="shared" si="88"/>
        <v>45736</v>
      </c>
      <c r="W79" s="11">
        <f t="shared" si="88"/>
        <v>45737</v>
      </c>
      <c r="X79" s="11">
        <f t="shared" si="88"/>
        <v>45738</v>
      </c>
      <c r="Y79" s="11">
        <f t="shared" si="88"/>
        <v>45739</v>
      </c>
      <c r="Z79" s="11">
        <f t="shared" si="88"/>
        <v>45740</v>
      </c>
      <c r="AA79" s="11">
        <f t="shared" si="88"/>
        <v>45741</v>
      </c>
      <c r="AB79" s="11">
        <f t="shared" si="88"/>
        <v>45742</v>
      </c>
      <c r="AC79" s="11">
        <f t="shared" si="88"/>
        <v>45743</v>
      </c>
      <c r="AD79" s="11">
        <f t="shared" si="88"/>
        <v>45744</v>
      </c>
      <c r="AE79" s="11">
        <f t="shared" si="88"/>
        <v>45745</v>
      </c>
      <c r="AF79" s="11">
        <f t="shared" si="88"/>
        <v>45746</v>
      </c>
      <c r="AG79" s="29">
        <f t="shared" si="88"/>
        <v>45747</v>
      </c>
      <c r="AH79" s="257"/>
      <c r="AI79" s="258"/>
      <c r="AJ79" s="258"/>
      <c r="AK79" s="258"/>
      <c r="AL79" s="259"/>
      <c r="AM79" s="263"/>
      <c r="AN79" s="264"/>
      <c r="AO79" s="265"/>
      <c r="AP79" s="268"/>
      <c r="AQ79" s="269"/>
      <c r="AR79" s="271"/>
      <c r="AS79" s="207"/>
      <c r="AT79" s="221"/>
      <c r="AU79" s="241"/>
      <c r="AV79" s="241"/>
      <c r="AX79" s="244"/>
      <c r="AY79" s="245"/>
    </row>
    <row r="80" spans="2:59" ht="13" customHeight="1" x14ac:dyDescent="0.2">
      <c r="B80" s="10" t="s">
        <v>2</v>
      </c>
      <c r="C80" s="12" t="str">
        <f t="shared" ref="C80:AG80" si="89">TEXT(C79,"aaa")</f>
        <v>土</v>
      </c>
      <c r="D80" s="12" t="str">
        <f t="shared" si="89"/>
        <v>日</v>
      </c>
      <c r="E80" s="12" t="str">
        <f t="shared" si="89"/>
        <v>月</v>
      </c>
      <c r="F80" s="17" t="str">
        <f t="shared" si="89"/>
        <v>火</v>
      </c>
      <c r="G80" s="12" t="str">
        <f t="shared" si="89"/>
        <v>水</v>
      </c>
      <c r="H80" s="12" t="str">
        <f t="shared" si="89"/>
        <v>木</v>
      </c>
      <c r="I80" s="12" t="str">
        <f t="shared" si="89"/>
        <v>金</v>
      </c>
      <c r="J80" s="12" t="str">
        <f t="shared" si="89"/>
        <v>土</v>
      </c>
      <c r="K80" s="12" t="str">
        <f t="shared" si="89"/>
        <v>日</v>
      </c>
      <c r="L80" s="12" t="str">
        <f t="shared" si="89"/>
        <v>月</v>
      </c>
      <c r="M80" s="12" t="str">
        <f t="shared" si="89"/>
        <v>火</v>
      </c>
      <c r="N80" s="12" t="str">
        <f t="shared" si="89"/>
        <v>水</v>
      </c>
      <c r="O80" s="12" t="str">
        <f t="shared" si="89"/>
        <v>木</v>
      </c>
      <c r="P80" s="12" t="str">
        <f t="shared" si="89"/>
        <v>金</v>
      </c>
      <c r="Q80" s="12" t="str">
        <f t="shared" si="89"/>
        <v>土</v>
      </c>
      <c r="R80" s="12" t="str">
        <f t="shared" si="89"/>
        <v>日</v>
      </c>
      <c r="S80" s="12" t="str">
        <f t="shared" si="89"/>
        <v>月</v>
      </c>
      <c r="T80" s="12" t="str">
        <f t="shared" si="89"/>
        <v>火</v>
      </c>
      <c r="U80" s="12" t="str">
        <f t="shared" si="89"/>
        <v>水</v>
      </c>
      <c r="V80" s="12" t="str">
        <f t="shared" si="89"/>
        <v>木</v>
      </c>
      <c r="W80" s="12" t="str">
        <f t="shared" si="89"/>
        <v>金</v>
      </c>
      <c r="X80" s="12" t="str">
        <f t="shared" si="89"/>
        <v>土</v>
      </c>
      <c r="Y80" s="12" t="str">
        <f t="shared" si="89"/>
        <v>日</v>
      </c>
      <c r="Z80" s="12" t="str">
        <f t="shared" si="89"/>
        <v>月</v>
      </c>
      <c r="AA80" s="12" t="str">
        <f t="shared" si="89"/>
        <v>火</v>
      </c>
      <c r="AB80" s="12" t="str">
        <f t="shared" si="89"/>
        <v>水</v>
      </c>
      <c r="AC80" s="12" t="str">
        <f t="shared" si="89"/>
        <v>木</v>
      </c>
      <c r="AD80" s="12" t="str">
        <f t="shared" si="89"/>
        <v>金</v>
      </c>
      <c r="AE80" s="12" t="str">
        <f t="shared" si="89"/>
        <v>土</v>
      </c>
      <c r="AF80" s="12" t="str">
        <f t="shared" si="89"/>
        <v>日</v>
      </c>
      <c r="AG80" s="180" t="str">
        <f t="shared" si="89"/>
        <v>月</v>
      </c>
      <c r="AH80" s="246" t="s">
        <v>83</v>
      </c>
      <c r="AI80" s="247" t="s">
        <v>84</v>
      </c>
      <c r="AJ80" s="247" t="s">
        <v>85</v>
      </c>
      <c r="AK80" s="247" t="s">
        <v>86</v>
      </c>
      <c r="AL80" s="248" t="s">
        <v>87</v>
      </c>
      <c r="AM80" s="249" t="s">
        <v>40</v>
      </c>
      <c r="AN80" s="228" t="s">
        <v>12</v>
      </c>
      <c r="AO80" s="231" t="s">
        <v>47</v>
      </c>
      <c r="AP80" s="234" t="s">
        <v>40</v>
      </c>
      <c r="AQ80" s="237" t="s">
        <v>13</v>
      </c>
      <c r="AR80" s="240"/>
      <c r="AS80" s="221"/>
      <c r="AT80" s="221"/>
      <c r="AU80" s="171"/>
      <c r="AV80" s="171"/>
      <c r="AX80" s="223" t="s">
        <v>89</v>
      </c>
      <c r="AY80" s="224">
        <f>ABS(IF(WEEKDAY(C78,3)=0,7,WEEKDAY(C78,3)-7))</f>
        <v>2</v>
      </c>
    </row>
    <row r="81" spans="2:59" s="3" customFormat="1" ht="21.5" customHeight="1" x14ac:dyDescent="0.2">
      <c r="B81" s="225" t="s">
        <v>3</v>
      </c>
      <c r="C81" s="218" t="str">
        <f>IFERROR(VLOOKUP(C79,祝日一覧!$A:$C,3,FALSE),"")</f>
        <v/>
      </c>
      <c r="D81" s="218" t="str">
        <f>IFERROR(VLOOKUP(D79,祝日一覧!$A:$C,3,FALSE),"")</f>
        <v/>
      </c>
      <c r="E81" s="218" t="str">
        <f>IFERROR(VLOOKUP(E79,祝日一覧!$A:$C,3,FALSE),"")</f>
        <v/>
      </c>
      <c r="F81" s="218" t="str">
        <f>IFERROR(VLOOKUP(F79,祝日一覧!$A:$C,3,FALSE),"")</f>
        <v/>
      </c>
      <c r="G81" s="218" t="str">
        <f>IFERROR(VLOOKUP(G79,祝日一覧!$A:$C,3,FALSE),"")</f>
        <v/>
      </c>
      <c r="H81" s="218" t="str">
        <f>IFERROR(VLOOKUP(H79,祝日一覧!$A:$C,3,FALSE),"")</f>
        <v/>
      </c>
      <c r="I81" s="218" t="str">
        <f>IFERROR(VLOOKUP(I79,祝日一覧!$A:$C,3,FALSE),"")</f>
        <v/>
      </c>
      <c r="J81" s="218" t="str">
        <f>IFERROR(VLOOKUP(J79,祝日一覧!$A:$C,3,FALSE),"")</f>
        <v/>
      </c>
      <c r="K81" s="218" t="str">
        <f>IFERROR(VLOOKUP(K79,祝日一覧!$A:$C,3,FALSE),"")</f>
        <v/>
      </c>
      <c r="L81" s="218" t="str">
        <f>IFERROR(VLOOKUP(L79,祝日一覧!$A:$C,3,FALSE),"")</f>
        <v/>
      </c>
      <c r="M81" s="218" t="str">
        <f>IFERROR(VLOOKUP(M79,祝日一覧!$A:$C,3,FALSE),"")</f>
        <v/>
      </c>
      <c r="N81" s="218" t="str">
        <f>IFERROR(VLOOKUP(N79,祝日一覧!$A:$C,3,FALSE),"")</f>
        <v/>
      </c>
      <c r="O81" s="218" t="str">
        <f>IFERROR(VLOOKUP(O79,祝日一覧!$A:$C,3,FALSE),"")</f>
        <v/>
      </c>
      <c r="P81" s="218" t="str">
        <f>IFERROR(VLOOKUP(P79,祝日一覧!$A:$C,3,FALSE),"")</f>
        <v/>
      </c>
      <c r="Q81" s="218" t="str">
        <f>IFERROR(VLOOKUP(Q79,祝日一覧!$A:$C,3,FALSE),"")</f>
        <v/>
      </c>
      <c r="R81" s="218" t="str">
        <f>IFERROR(VLOOKUP(R79,祝日一覧!$A:$C,3,FALSE),"")</f>
        <v/>
      </c>
      <c r="S81" s="218" t="str">
        <f>IFERROR(VLOOKUP(S79,祝日一覧!$A:$C,3,FALSE),"")</f>
        <v/>
      </c>
      <c r="T81" s="218" t="str">
        <f>IFERROR(VLOOKUP(T79,祝日一覧!$A:$C,3,FALSE),"")</f>
        <v/>
      </c>
      <c r="U81" s="218" t="str">
        <f>IFERROR(VLOOKUP(U79,祝日一覧!$A:$C,3,FALSE),"")</f>
        <v/>
      </c>
      <c r="V81" s="218" t="str">
        <f>IFERROR(VLOOKUP(V79,祝日一覧!$A:$C,3,FALSE),"")</f>
        <v>春分の日</v>
      </c>
      <c r="W81" s="218" t="str">
        <f>IFERROR(VLOOKUP(W79,祝日一覧!$A:$C,3,FALSE),"")</f>
        <v/>
      </c>
      <c r="X81" s="218" t="str">
        <f>IFERROR(VLOOKUP(X79,祝日一覧!$A:$C,3,FALSE),"")</f>
        <v/>
      </c>
      <c r="Y81" s="218" t="str">
        <f>IFERROR(VLOOKUP(Y79,祝日一覧!$A:$C,3,FALSE),"")</f>
        <v/>
      </c>
      <c r="Z81" s="218" t="str">
        <f>IFERROR(VLOOKUP(Z79,祝日一覧!$A:$C,3,FALSE),"")</f>
        <v/>
      </c>
      <c r="AA81" s="218" t="str">
        <f>IFERROR(VLOOKUP(AA79,祝日一覧!$A:$C,3,FALSE),"")</f>
        <v/>
      </c>
      <c r="AB81" s="218" t="str">
        <f>IFERROR(VLOOKUP(AB79,祝日一覧!$A:$C,3,FALSE),"")</f>
        <v/>
      </c>
      <c r="AC81" s="218" t="str">
        <f>IFERROR(VLOOKUP(AC79,祝日一覧!$A:$C,3,FALSE),"")</f>
        <v/>
      </c>
      <c r="AD81" s="218" t="str">
        <f>IFERROR(VLOOKUP(AD79,祝日一覧!$A:$C,3,FALSE),"")</f>
        <v/>
      </c>
      <c r="AE81" s="218" t="str">
        <f>IFERROR(VLOOKUP(AE79,祝日一覧!$A:$C,3,FALSE),"")</f>
        <v/>
      </c>
      <c r="AF81" s="218" t="str">
        <f>IFERROR(VLOOKUP(AF79,祝日一覧!$A:$C,3,FALSE),"")</f>
        <v/>
      </c>
      <c r="AG81" s="208" t="str">
        <f>IFERROR(VLOOKUP(AG79,祝日一覧!$A:$C,3,FALSE),"")</f>
        <v/>
      </c>
      <c r="AH81" s="246"/>
      <c r="AI81" s="247"/>
      <c r="AJ81" s="247"/>
      <c r="AK81" s="247"/>
      <c r="AL81" s="248"/>
      <c r="AM81" s="250"/>
      <c r="AN81" s="229"/>
      <c r="AO81" s="232"/>
      <c r="AP81" s="235"/>
      <c r="AQ81" s="238"/>
      <c r="AR81" s="240"/>
      <c r="AS81" s="221"/>
      <c r="AT81" s="222"/>
      <c r="AU81" s="179"/>
      <c r="AV81" s="171"/>
      <c r="AW81" s="40"/>
      <c r="AX81" s="223"/>
      <c r="AY81" s="224"/>
    </row>
    <row r="82" spans="2:59" s="3" customFormat="1" ht="42.5" customHeight="1" x14ac:dyDescent="0.2">
      <c r="B82" s="226"/>
      <c r="C82" s="219"/>
      <c r="D82" s="219"/>
      <c r="E82" s="219"/>
      <c r="F82" s="219"/>
      <c r="G82" s="219"/>
      <c r="H82" s="219"/>
      <c r="I82" s="219"/>
      <c r="J82" s="219"/>
      <c r="K82" s="219"/>
      <c r="L82" s="219"/>
      <c r="M82" s="219"/>
      <c r="N82" s="219"/>
      <c r="O82" s="219"/>
      <c r="P82" s="219"/>
      <c r="Q82" s="219"/>
      <c r="R82" s="219"/>
      <c r="S82" s="219"/>
      <c r="T82" s="219"/>
      <c r="U82" s="219"/>
      <c r="V82" s="219"/>
      <c r="W82" s="219"/>
      <c r="X82" s="219"/>
      <c r="Y82" s="219"/>
      <c r="Z82" s="219"/>
      <c r="AA82" s="219"/>
      <c r="AB82" s="219"/>
      <c r="AC82" s="219"/>
      <c r="AD82" s="219"/>
      <c r="AE82" s="219"/>
      <c r="AF82" s="219"/>
      <c r="AG82" s="209"/>
      <c r="AH82" s="93" t="str">
        <f>IF($AY80=7,DBCS(1&amp;"日～"&amp;7&amp;"日"),DBCS("前"&amp;DAY(EOMONTH($C78-1,0))-6+$AY80&amp;"日～"&amp;$AY80&amp;"日"))</f>
        <v>前２４日～２日</v>
      </c>
      <c r="AI82" s="112" t="str">
        <f>DBCS($AY80+1&amp;"日～"&amp;$AY80+7&amp;"日")</f>
        <v>３日～９日</v>
      </c>
      <c r="AJ82" s="112" t="str">
        <f>DBCS($AY80+8&amp;"日～"&amp;$AY80+14&amp;"日")</f>
        <v>１０日～１６日</v>
      </c>
      <c r="AK82" s="112" t="str">
        <f>DBCS($AY80+15&amp;"日～"&amp;$AY80+21&amp;"日")</f>
        <v>１７日～２３日</v>
      </c>
      <c r="AL82" s="113" t="str">
        <f>IF(AND(AY80=7,AY84=0),"-",IF($AY88=3,"-",DBCS($AY80+22&amp;"日～"&amp;$AY80+28&amp;"日")))</f>
        <v>２４日～３０日</v>
      </c>
      <c r="AM82" s="250"/>
      <c r="AN82" s="229"/>
      <c r="AO82" s="232"/>
      <c r="AP82" s="235"/>
      <c r="AQ82" s="238"/>
      <c r="AR82" s="178"/>
      <c r="AS82" s="174"/>
      <c r="AT82" s="174"/>
      <c r="AU82" s="184"/>
      <c r="AV82" s="184"/>
      <c r="AW82" s="40"/>
      <c r="AX82" s="99" t="s">
        <v>90</v>
      </c>
      <c r="AY82" s="100">
        <f>DAY(EOMONTH(C78,0))</f>
        <v>31</v>
      </c>
      <c r="BA82" s="211" t="s">
        <v>105</v>
      </c>
      <c r="BB82" s="212"/>
      <c r="BC82" s="212"/>
      <c r="BD82" s="212"/>
      <c r="BE82" s="212"/>
      <c r="BF82" s="212"/>
      <c r="BG82" s="213"/>
    </row>
    <row r="83" spans="2:59" s="3" customFormat="1" ht="16" customHeight="1" x14ac:dyDescent="0.2">
      <c r="B83" s="226"/>
      <c r="C83" s="219"/>
      <c r="D83" s="219"/>
      <c r="E83" s="219"/>
      <c r="F83" s="219"/>
      <c r="G83" s="219"/>
      <c r="H83" s="219"/>
      <c r="I83" s="219"/>
      <c r="J83" s="219"/>
      <c r="K83" s="219"/>
      <c r="L83" s="219"/>
      <c r="M83" s="219"/>
      <c r="N83" s="219"/>
      <c r="O83" s="219"/>
      <c r="P83" s="219"/>
      <c r="Q83" s="219"/>
      <c r="R83" s="219"/>
      <c r="S83" s="219"/>
      <c r="T83" s="219"/>
      <c r="U83" s="219"/>
      <c r="V83" s="219"/>
      <c r="W83" s="219"/>
      <c r="X83" s="219"/>
      <c r="Y83" s="219"/>
      <c r="Z83" s="219"/>
      <c r="AA83" s="219"/>
      <c r="AB83" s="219"/>
      <c r="AC83" s="219"/>
      <c r="AD83" s="219"/>
      <c r="AE83" s="219"/>
      <c r="AF83" s="219"/>
      <c r="AG83" s="209"/>
      <c r="AH83" s="93" t="e">
        <f ca="1">IF(AH84&gt;=0.285,"達成","未")</f>
        <v>#DIV/0!</v>
      </c>
      <c r="AI83" s="166" t="e">
        <f ca="1">IF(AI84&gt;=0.285,"達成","未")</f>
        <v>#DIV/0!</v>
      </c>
      <c r="AJ83" s="166" t="e">
        <f t="shared" ref="AJ83:AK83" ca="1" si="90">IF(AJ84&gt;=0.285,"達成","未")</f>
        <v>#DIV/0!</v>
      </c>
      <c r="AK83" s="166" t="e">
        <f t="shared" ca="1" si="90"/>
        <v>#DIV/0!</v>
      </c>
      <c r="AL83" s="167" t="str">
        <f ca="1">IF(AL84="-","-",IF(AL84&gt;=0.285,"達成","未"))</f>
        <v>-</v>
      </c>
      <c r="AM83" s="251"/>
      <c r="AN83" s="230"/>
      <c r="AO83" s="233"/>
      <c r="AP83" s="236"/>
      <c r="AQ83" s="239"/>
      <c r="AR83" s="178"/>
      <c r="AS83" s="174"/>
      <c r="AT83" s="174"/>
      <c r="AU83" s="184"/>
      <c r="AV83" s="184"/>
      <c r="AW83" s="40"/>
      <c r="AX83" s="99"/>
      <c r="AY83" s="100"/>
      <c r="BA83" s="168"/>
      <c r="BB83" s="169"/>
      <c r="BC83" s="169"/>
      <c r="BD83" s="169"/>
      <c r="BE83" s="169"/>
      <c r="BF83" s="169"/>
      <c r="BG83" s="170"/>
    </row>
    <row r="84" spans="2:59" s="4" customFormat="1" ht="20.149999999999999" customHeight="1" thickBot="1" x14ac:dyDescent="0.25">
      <c r="B84" s="227"/>
      <c r="C84" s="220"/>
      <c r="D84" s="220"/>
      <c r="E84" s="220"/>
      <c r="F84" s="220"/>
      <c r="G84" s="220"/>
      <c r="H84" s="220"/>
      <c r="I84" s="220"/>
      <c r="J84" s="220"/>
      <c r="K84" s="220"/>
      <c r="L84" s="220"/>
      <c r="M84" s="220"/>
      <c r="N84" s="220"/>
      <c r="O84" s="220"/>
      <c r="P84" s="220"/>
      <c r="Q84" s="220"/>
      <c r="R84" s="220"/>
      <c r="S84" s="220"/>
      <c r="T84" s="220"/>
      <c r="U84" s="220"/>
      <c r="V84" s="220"/>
      <c r="W84" s="220"/>
      <c r="X84" s="220"/>
      <c r="Y84" s="220"/>
      <c r="Z84" s="220"/>
      <c r="AA84" s="220"/>
      <c r="AB84" s="220"/>
      <c r="AC84" s="220"/>
      <c r="AD84" s="220"/>
      <c r="AE84" s="220"/>
      <c r="AF84" s="220"/>
      <c r="AG84" s="210"/>
      <c r="AH84" s="114" t="e">
        <f ca="1">AVERAGE(AH85:AH90)</f>
        <v>#DIV/0!</v>
      </c>
      <c r="AI84" s="115" t="e">
        <f t="shared" ref="AI84:AK84" ca="1" si="91">AVERAGE(AI85:AI90)</f>
        <v>#DIV/0!</v>
      </c>
      <c r="AJ84" s="115" t="e">
        <f t="shared" ca="1" si="91"/>
        <v>#DIV/0!</v>
      </c>
      <c r="AK84" s="115" t="e">
        <f t="shared" ca="1" si="91"/>
        <v>#DIV/0!</v>
      </c>
      <c r="AL84" s="104" t="str">
        <f ca="1">IFERROR(AVERAGE(AL85:AL90),"-")</f>
        <v>-</v>
      </c>
      <c r="AM84" s="64"/>
      <c r="AN84" s="48" t="e">
        <f>AVERAGE(AN85:AN90)</f>
        <v>#DIV/0!</v>
      </c>
      <c r="AO84" s="30" t="e">
        <f>IF(AN84&gt;=0.285,"達成","未")</f>
        <v>#DIV/0!</v>
      </c>
      <c r="AP84" s="71"/>
      <c r="AQ84" s="72" t="e">
        <f>AVERAGE(AQ85:AQ90)</f>
        <v>#DIV/0!</v>
      </c>
      <c r="AR84" s="62" t="s">
        <v>15</v>
      </c>
      <c r="AS84" s="49" t="s">
        <v>16</v>
      </c>
      <c r="AT84" s="50" t="s">
        <v>58</v>
      </c>
      <c r="AU84" s="38" t="s">
        <v>56</v>
      </c>
      <c r="AV84" s="173" t="s">
        <v>57</v>
      </c>
      <c r="AW84" s="60" t="s">
        <v>66</v>
      </c>
      <c r="AX84" s="214" t="s">
        <v>91</v>
      </c>
      <c r="AY84" s="215">
        <f>MOD(AY82-AY80,7)</f>
        <v>1</v>
      </c>
      <c r="AZ84" s="97" t="s">
        <v>106</v>
      </c>
      <c r="BA84" s="111"/>
      <c r="BB84" s="111" t="s">
        <v>83</v>
      </c>
      <c r="BC84" s="111" t="s">
        <v>84</v>
      </c>
      <c r="BD84" s="111" t="s">
        <v>85</v>
      </c>
      <c r="BE84" s="111" t="s">
        <v>86</v>
      </c>
      <c r="BF84" s="111" t="s">
        <v>87</v>
      </c>
      <c r="BG84" s="111" t="s">
        <v>101</v>
      </c>
    </row>
    <row r="85" spans="2:59" s="4" customFormat="1" ht="20.149999999999999" customHeight="1" x14ac:dyDescent="0.2">
      <c r="B85" s="51" t="str">
        <f>IF($R$5&lt;&gt;"",$R$5,"-")</f>
        <v>-</v>
      </c>
      <c r="C85" s="182"/>
      <c r="D85" s="182"/>
      <c r="E85" s="182"/>
      <c r="F85" s="182"/>
      <c r="G85" s="182"/>
      <c r="H85" s="182"/>
      <c r="I85" s="182"/>
      <c r="J85" s="182"/>
      <c r="K85" s="182"/>
      <c r="L85" s="182"/>
      <c r="M85" s="182"/>
      <c r="N85" s="182"/>
      <c r="O85" s="182"/>
      <c r="P85" s="182"/>
      <c r="Q85" s="182"/>
      <c r="R85" s="182"/>
      <c r="S85" s="182"/>
      <c r="T85" s="182"/>
      <c r="U85" s="182"/>
      <c r="V85" s="182"/>
      <c r="W85" s="182"/>
      <c r="X85" s="182"/>
      <c r="Y85" s="182"/>
      <c r="Z85" s="182"/>
      <c r="AA85" s="182"/>
      <c r="AB85" s="182"/>
      <c r="AC85" s="182"/>
      <c r="AD85" s="182"/>
      <c r="AE85" s="182"/>
      <c r="AF85" s="182"/>
      <c r="AG85" s="61"/>
      <c r="AH85" s="122" t="str">
        <f ca="1">IFERROR(IF(B85="-","-",IF(AY80=7,COUNTIF(OFFSET($C85,0,0,1,$AY80),"○")/(7-BB85),(COUNTIF(OFFSET($C85,0,0,1,$AY80),"○")+COUNTIF(OFFSET($C85,-14,DAY(EOMONTH(C78-1,0))-7+$AY80,1,7-$AY80),"○"))/(7-BB85))),"-")</f>
        <v>-</v>
      </c>
      <c r="AI85" s="116" t="str">
        <f ca="1">IF($B85="-","-",COUNTIF(OFFSET($C85,0,$AY80,1,7),"○")/7-BC85)</f>
        <v>-</v>
      </c>
      <c r="AJ85" s="145" t="str">
        <f ca="1">IF($B85="-","-",COUNTIF(OFFSET($C85,0,$AY80,1,7),"○")/7-BD85)</f>
        <v>-</v>
      </c>
      <c r="AK85" s="145" t="str">
        <f ca="1">IF($B85="-","-",COUNTIF(OFFSET($C85,0,$AY80,1,7),"○")/7-BE85)</f>
        <v>-</v>
      </c>
      <c r="AL85" s="146" t="str">
        <f ca="1">IF($B85="-","-",IF((AY88+SIGN(AY80))&lt;5,"-",COUNTIF(OFFSET(C85,0,AY80+21,1,7),"○")/(7-BF85)))</f>
        <v>-</v>
      </c>
      <c r="AM85" s="65">
        <f>AU85</f>
        <v>0</v>
      </c>
      <c r="AN85" s="41" t="str">
        <f>IFERROR(AM85/AS85,"")</f>
        <v/>
      </c>
      <c r="AO85" s="67" t="str">
        <f t="shared" ref="AO85:AO90" si="92">IFERROR(IF(B85="-",B85,IF(AM85/AS85&gt;=0.285,"達成","未")),"-")</f>
        <v>-</v>
      </c>
      <c r="AP85" s="73">
        <f t="shared" ref="AP85:AP90" si="93">AV85</f>
        <v>0</v>
      </c>
      <c r="AQ85" s="74" t="str">
        <f>IFERROR(AP85/AT85,"")</f>
        <v/>
      </c>
      <c r="AR85" s="176">
        <f>COUNT(C79:AG79)</f>
        <v>31</v>
      </c>
      <c r="AS85" s="175">
        <f t="shared" ref="AS85:AS90" si="94">IF(OR(B85="-",B85=""),0,IFERROR(AR85-COUNTIF(C85:AG85,"外"),))</f>
        <v>0</v>
      </c>
      <c r="AT85" s="175">
        <f t="shared" ref="AT85:AT90" si="95">AS85+AT71</f>
        <v>0</v>
      </c>
      <c r="AU85" s="175">
        <f t="shared" ref="AU85:AU90" si="96">COUNTIF(C85:AG85,"○")</f>
        <v>0</v>
      </c>
      <c r="AV85" s="175">
        <f t="shared" ref="AV85:AV90" si="97">AV71+AU85</f>
        <v>0</v>
      </c>
      <c r="AW85" s="98">
        <f>IF(C78&gt;DATE($K$6,$M$6,1),0,IF(SUM(AS85:AS90)=0,1,IF(AO84="達成",1,0)))</f>
        <v>0</v>
      </c>
      <c r="AX85" s="214"/>
      <c r="AY85" s="215"/>
      <c r="AZ85" s="98">
        <f>IF(C78&gt;DATE($K$6,$M$6,1),0,IF(SUM(AS85:AS90)=0,1,IF(AND(AH84&gt;0.285,AI84&gt;0.285,AJ84&gt;0.285,AK84&gt;0.285,AL84&gt;0.285),1,0)))</f>
        <v>0</v>
      </c>
      <c r="BA85" s="111" t="s">
        <v>95</v>
      </c>
      <c r="BB85" s="111">
        <f ca="1">IF(AY80=7,COUNTIF(OFFSET($C85,0,0,1,$AY80),"外"),COUNTIF(OFFSET($C85,0,0,1,$AY80),"外")+COUNTIF(OFFSET($C85,-13,DAY(EOMONTH(C78-1,0))-7+$AY80,1,7-$AY80),"外"))</f>
        <v>0</v>
      </c>
      <c r="BC85" s="111">
        <f ca="1">COUNTIF(OFFSET($C85,0,$AY80,1,7),"外")</f>
        <v>0</v>
      </c>
      <c r="BD85" s="111">
        <f ca="1">COUNTIF(OFFSET($C85,0,$AY80+7,1,7),"外")</f>
        <v>0</v>
      </c>
      <c r="BE85" s="111">
        <f ca="1">COUNTIF(OFFSET($C85,0,$AY80+14,1,7),"外")</f>
        <v>0</v>
      </c>
      <c r="BF85" s="111">
        <f ca="1">COUNTIF(OFFSET(C85,0,AY80+21,1,7),"外")</f>
        <v>0</v>
      </c>
      <c r="BG85" s="111">
        <f ca="1">SUM(BB85:BF85)</f>
        <v>0</v>
      </c>
    </row>
    <row r="86" spans="2:59" s="4" customFormat="1" ht="20.149999999999999" customHeight="1" x14ac:dyDescent="0.2">
      <c r="B86" s="45" t="str">
        <f>IF($S$5&lt;&gt;"",$S$5,"-")</f>
        <v>-</v>
      </c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80"/>
      <c r="AH86" s="90" t="str">
        <f ca="1">IFERROR(IF(B71="-","-",IF(AY80=7,COUNTIF(OFFSET($C86,0,0,1,$AY80),"○")/(7-BB86),(COUNTIF(OFFSET($C86,0,0,1,$AY80),"○")+COUNTIF(OFFSET($C86,-14,DAY(EOMONTH(C78-1,0))-7+$AY80,1,7-$AY80),"○"))/(7-BB86))),"-")</f>
        <v>-</v>
      </c>
      <c r="AI86" s="89" t="str">
        <f ca="1">IF(B86="-","-",COUNTIF(OFFSET($C86,0,$AY80,1,7),"○")/7-BC86)</f>
        <v>-</v>
      </c>
      <c r="AJ86" s="89" t="str">
        <f ca="1">IF($B86="-","-",COUNTIF(OFFSET($C86,0,$AY81,1,7),"○")/7-BD86)</f>
        <v>-</v>
      </c>
      <c r="AK86" s="89" t="str">
        <f ca="1">IF($B86="-","-",COUNTIF(OFFSET($C86,0,$AY80,1,7),"○")/7-BE86)</f>
        <v>-</v>
      </c>
      <c r="AL86" s="105" t="str">
        <f ca="1">IF($B86="-","-",IF((AY88+SIGN(AY80))&lt;5,"-",COUNTIF(OFFSET(C86,0,AY80+21,1,7),"○")/(7-BF86)))</f>
        <v>-</v>
      </c>
      <c r="AM86" s="172">
        <f t="shared" ref="AM86:AM88" si="98">AU86</f>
        <v>0</v>
      </c>
      <c r="AN86" s="41" t="str">
        <f t="shared" ref="AN86" si="99">IFERROR(AM86/AS86,"")</f>
        <v/>
      </c>
      <c r="AO86" s="66" t="str">
        <f t="shared" si="92"/>
        <v>-</v>
      </c>
      <c r="AP86" s="177">
        <f t="shared" si="93"/>
        <v>0</v>
      </c>
      <c r="AQ86" s="75" t="str">
        <f t="shared" ref="AQ86:AQ88" si="100">IFERROR(AP86/AT86,"")</f>
        <v/>
      </c>
      <c r="AR86" s="176">
        <f>COUNT(C79:AG79)</f>
        <v>31</v>
      </c>
      <c r="AS86" s="175">
        <f t="shared" si="94"/>
        <v>0</v>
      </c>
      <c r="AT86" s="175">
        <f t="shared" si="95"/>
        <v>0</v>
      </c>
      <c r="AU86" s="175">
        <f t="shared" si="96"/>
        <v>0</v>
      </c>
      <c r="AV86" s="175">
        <f t="shared" si="97"/>
        <v>0</v>
      </c>
      <c r="AW86" s="40"/>
      <c r="AX86" s="216" t="s">
        <v>92</v>
      </c>
      <c r="AY86" s="196">
        <f>SIGN(AY80)+SIGN(AY84)+AY88</f>
        <v>6</v>
      </c>
      <c r="BA86" s="111" t="s">
        <v>96</v>
      </c>
      <c r="BB86" s="111">
        <f ca="1">IF(AY80=7,COUNTIF(OFFSET($C86,0,0,1,$AY80),"外"),COUNTIF(OFFSET($C86,0,0,1,$AY80),"外")+COUNTIF(OFFSET($C86,-13,DAY(EOMONTH(C78-1,0))-7+$AY80,1,7-$AY80),"外"))</f>
        <v>0</v>
      </c>
      <c r="BC86" s="111">
        <f ca="1">COUNTIF(OFFSET($C86,0,$AY80,1,7),"外")</f>
        <v>0</v>
      </c>
      <c r="BD86" s="111">
        <f ca="1">COUNTIF(OFFSET($C86,0,$AY80+7,1,7),"外")</f>
        <v>0</v>
      </c>
      <c r="BE86" s="111">
        <f ca="1">COUNTIF(OFFSET($C86,0,$AY80+14,1,7),"外")</f>
        <v>0</v>
      </c>
      <c r="BF86" s="111">
        <f ca="1">COUNTIF(OFFSET(C86,0,AY80+21,1,7),"外")</f>
        <v>0</v>
      </c>
      <c r="BG86" s="111">
        <f t="shared" ref="BG86:BG88" ca="1" si="101">SUM(BB86:BF86)</f>
        <v>0</v>
      </c>
    </row>
    <row r="87" spans="2:59" s="4" customFormat="1" ht="20.149999999999999" customHeight="1" x14ac:dyDescent="0.2">
      <c r="B87" s="45" t="str">
        <f>IF($T$5&lt;&gt;"",$T$5,"-")</f>
        <v>-</v>
      </c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80"/>
      <c r="AH87" s="90" t="str">
        <f ca="1">IFERROR(IF(B87="-","-",IF(AY80=7,COUNTIF(OFFSET($C87,0,0,1,$AY80),"○")/(7-BB87),(COUNTIF(OFFSET($C87,0,0,1,$AY80),"○")+COUNTIF(OFFSET($C87,-14,DAY(EOMONTH(C78-1,0))-7+$AY80,1,7-$AY80),"○"))/(7-BB87))),"-")</f>
        <v>-</v>
      </c>
      <c r="AI87" s="89" t="str">
        <f ca="1">IF(B87="-","-",COUNTIF(OFFSET($C87,0,$AY80,1,7),"○")/7-BC87)</f>
        <v>-</v>
      </c>
      <c r="AJ87" s="89" t="str">
        <f ca="1">IF($B87="-","-",COUNTIF(OFFSET($C87,0,$AY80,1,7),"○")/7-BD87)</f>
        <v>-</v>
      </c>
      <c r="AK87" s="89" t="str">
        <f ca="1">IF($B87="-","-",COUNTIF(OFFSET($C87,0,$AY80,1,7),"○")/7-BE87)</f>
        <v>-</v>
      </c>
      <c r="AL87" s="105" t="str">
        <f ca="1">IF($B87="-","-",IF((AY88+SIGN(AY80))&lt;5,"-",COUNTIF(OFFSET(C87,0,AY80+21,1,7),"○")/(7-BF87)))</f>
        <v>-</v>
      </c>
      <c r="AM87" s="172">
        <f t="shared" si="98"/>
        <v>0</v>
      </c>
      <c r="AN87" s="41" t="str">
        <f>IFERROR(AM87/AS87,"")</f>
        <v/>
      </c>
      <c r="AO87" s="66" t="str">
        <f t="shared" si="92"/>
        <v>-</v>
      </c>
      <c r="AP87" s="177">
        <f t="shared" si="93"/>
        <v>0</v>
      </c>
      <c r="AQ87" s="75" t="str">
        <f t="shared" si="100"/>
        <v/>
      </c>
      <c r="AR87" s="176">
        <f>COUNT(C79:AG79)</f>
        <v>31</v>
      </c>
      <c r="AS87" s="175">
        <f t="shared" si="94"/>
        <v>0</v>
      </c>
      <c r="AT87" s="175">
        <f t="shared" si="95"/>
        <v>0</v>
      </c>
      <c r="AU87" s="175">
        <f t="shared" si="96"/>
        <v>0</v>
      </c>
      <c r="AV87" s="175">
        <f t="shared" si="97"/>
        <v>0</v>
      </c>
      <c r="AW87" s="40"/>
      <c r="AX87" s="217"/>
      <c r="AY87" s="197"/>
      <c r="BA87" s="111" t="s">
        <v>97</v>
      </c>
      <c r="BB87" s="111">
        <f ca="1">IF(AY80=7,COUNTIF(OFFSET($C87,0,0,1,$AY80),"外"),COUNTIF(OFFSET($C87,0,0,1,$AY80),"外")+COUNTIF(OFFSET($C87,-13,DAY(EOMONTH(C78-1,0))-7+$AY80,1,7-$AY80),"外"))</f>
        <v>0</v>
      </c>
      <c r="BC87" s="111">
        <f ca="1">COUNTIF(OFFSET($C87,0,$AY80,1,7),"外")</f>
        <v>0</v>
      </c>
      <c r="BD87" s="111">
        <f ca="1">COUNTIF(OFFSET($C87,0,$AY80+7,1,7),"外")</f>
        <v>0</v>
      </c>
      <c r="BE87" s="111">
        <f ca="1">COUNTIF(OFFSET($C87,0,$AY80+14,1,7),"外")</f>
        <v>0</v>
      </c>
      <c r="BF87" s="111">
        <f ca="1">COUNTIF(OFFSET(C87,0,AY80+21,1,7),"外")</f>
        <v>0</v>
      </c>
      <c r="BG87" s="111">
        <f t="shared" ca="1" si="101"/>
        <v>0</v>
      </c>
    </row>
    <row r="88" spans="2:59" s="4" customFormat="1" ht="20.149999999999999" customHeight="1" x14ac:dyDescent="0.2">
      <c r="B88" s="45" t="str">
        <f>IF($U$5&lt;&gt;"",$U$5,"-")</f>
        <v>-</v>
      </c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80"/>
      <c r="AH88" s="90" t="str">
        <f ca="1">IFERROR(IF(B88="-","-",IF(AY80=7,COUNTIF(OFFSET($C88,0,0,1,$AY80),"○")/(7-BB88),(COUNTIF(OFFSET($C88,0,0,1,$AY80),"○")+COUNTIF(OFFSET($C88,-14,DAY(EOMONTH(C78-1,0))-7+$AY80,1,7-$AY80),"○"))/(7-BB88))),"-")</f>
        <v>-</v>
      </c>
      <c r="AI88" s="89" t="str">
        <f ca="1">IF(B88="-","-",COUNTIF(OFFSET($C88,0,$AY80,1,7),"○")/7-BC88)</f>
        <v>-</v>
      </c>
      <c r="AJ88" s="89" t="str">
        <f ca="1">IF($B88="-","-",COUNTIF(OFFSET($C88,0,$AY80,1,7),"○")/7-BD88)</f>
        <v>-</v>
      </c>
      <c r="AK88" s="89" t="str">
        <f ca="1">IF($B88="-","-",COUNTIF(OFFSET($C88,0,$AY80,1,7),"○")/7-BE88)</f>
        <v>-</v>
      </c>
      <c r="AL88" s="105" t="str">
        <f ca="1">IF($B88="-","-",IF((AY88+SIGN(AY80))&lt;5,"-",COUNTIF(OFFSET(C88,0,AY80+21,1,7),"○")/(7-BF88)))</f>
        <v>-</v>
      </c>
      <c r="AM88" s="172">
        <f t="shared" si="98"/>
        <v>0</v>
      </c>
      <c r="AN88" s="41" t="str">
        <f t="shared" ref="AN88:AN89" si="102">IFERROR(AM88/AS88,"")</f>
        <v/>
      </c>
      <c r="AO88" s="66" t="str">
        <f t="shared" si="92"/>
        <v>-</v>
      </c>
      <c r="AP88" s="177">
        <f t="shared" si="93"/>
        <v>0</v>
      </c>
      <c r="AQ88" s="75" t="str">
        <f t="shared" si="100"/>
        <v/>
      </c>
      <c r="AR88" s="176">
        <f>COUNT(C79:AG79)</f>
        <v>31</v>
      </c>
      <c r="AS88" s="175">
        <f t="shared" si="94"/>
        <v>0</v>
      </c>
      <c r="AT88" s="175">
        <f t="shared" si="95"/>
        <v>0</v>
      </c>
      <c r="AU88" s="175">
        <f t="shared" si="96"/>
        <v>0</v>
      </c>
      <c r="AV88" s="175">
        <f t="shared" si="97"/>
        <v>0</v>
      </c>
      <c r="AW88" s="40"/>
      <c r="AX88" s="194" t="s">
        <v>93</v>
      </c>
      <c r="AY88" s="196">
        <f>ROUNDDOWN((AY82-AY80)/7,0)</f>
        <v>4</v>
      </c>
      <c r="BA88" s="111" t="s">
        <v>98</v>
      </c>
      <c r="BB88" s="111">
        <f ca="1">IF(AY80=7,COUNTIF(OFFSET($C88,0,0,1,$AY80),"外"),COUNTIF(OFFSET($C88,0,0,1,$AY80),"外")+COUNTIF(OFFSET($C88,-13,DAY(EOMONTH(C78-1,0))-7+$AY80,1,7-$AY80),"外"))</f>
        <v>0</v>
      </c>
      <c r="BC88" s="111">
        <f ca="1">COUNTIF(OFFSET($C88,0,$AY80,1,7),"外")</f>
        <v>0</v>
      </c>
      <c r="BD88" s="111">
        <f ca="1">COUNTIF(OFFSET($C88,0,$AY80+7,1,7),"外")</f>
        <v>0</v>
      </c>
      <c r="BE88" s="111">
        <f ca="1">COUNTIF(OFFSET($C88,0,$AY80+14,1,7),"外")</f>
        <v>0</v>
      </c>
      <c r="BF88" s="111">
        <f ca="1">COUNTIF(OFFSET(C88,0,AY80+21,1,7),"外")</f>
        <v>0</v>
      </c>
      <c r="BG88" s="111">
        <f t="shared" ca="1" si="101"/>
        <v>0</v>
      </c>
    </row>
    <row r="89" spans="2:59" s="4" customFormat="1" ht="20.149999999999999" customHeight="1" x14ac:dyDescent="0.2">
      <c r="B89" s="45" t="str">
        <f>IF($V$5&lt;&gt;"",$V$5,"-")</f>
        <v>-</v>
      </c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80"/>
      <c r="AH89" s="90" t="str">
        <f ca="1">IFERROR(IF(B89="-","-",IF(AY80=7,COUNTIF(OFFSET($C89,0,0,1,$AY80),"○")/(7-BB89),(COUNTIF(OFFSET($C89,0,0,1,$AY80),"○")+COUNTIF(OFFSET($C89,-14,DAY(EOMONTH(C78-1,0))-7+$AY80,1,7-$AY80),"○"))/(7-BB89))),"-")</f>
        <v>-</v>
      </c>
      <c r="AI89" s="89" t="str">
        <f ca="1">IF(B89="-","-",COUNTIF(OFFSET($C89,0,$AY80,1,7),"○")/7-BC89)</f>
        <v>-</v>
      </c>
      <c r="AJ89" s="89" t="str">
        <f ca="1">IF($B89="-","-",COUNTIF(OFFSET($C89,0,$AY80,1,7),"○")/7-BD89)</f>
        <v>-</v>
      </c>
      <c r="AK89" s="89" t="str">
        <f ca="1">IF($B89="-","-",COUNTIF(OFFSET($C89,0,$AY80,1,7),"○")/7-BE89)</f>
        <v>-</v>
      </c>
      <c r="AL89" s="105" t="str">
        <f ca="1">IF($B89="-","-",IF((AY88+SIGN(AY80))&lt;5,"-",COUNTIF(OFFSET(C89,0,AY80+21,1,7),"○")/(7-BF89)))</f>
        <v>-</v>
      </c>
      <c r="AM89" s="172">
        <f>AU89</f>
        <v>0</v>
      </c>
      <c r="AN89" s="41" t="str">
        <f t="shared" si="102"/>
        <v/>
      </c>
      <c r="AO89" s="66" t="str">
        <f t="shared" si="92"/>
        <v>-</v>
      </c>
      <c r="AP89" s="177">
        <f t="shared" si="93"/>
        <v>0</v>
      </c>
      <c r="AQ89" s="75" t="str">
        <f>IFERROR(AP89/AT89,"")</f>
        <v/>
      </c>
      <c r="AR89" s="176">
        <f>COUNT(C79:AG79)</f>
        <v>31</v>
      </c>
      <c r="AS89" s="175">
        <f t="shared" si="94"/>
        <v>0</v>
      </c>
      <c r="AT89" s="175">
        <f t="shared" si="95"/>
        <v>0</v>
      </c>
      <c r="AU89" s="175">
        <f t="shared" si="96"/>
        <v>0</v>
      </c>
      <c r="AV89" s="175">
        <f t="shared" si="97"/>
        <v>0</v>
      </c>
      <c r="AW89" s="40"/>
      <c r="AX89" s="195"/>
      <c r="AY89" s="197"/>
      <c r="BA89" s="111" t="s">
        <v>99</v>
      </c>
      <c r="BB89" s="111">
        <f ca="1">IF(AY80=7,COUNTIF(OFFSET($C89,0,0,1,$AY80),"外"),COUNTIF(OFFSET($C89,0,0,1,$AY80),"外")+COUNTIF(OFFSET($C89,-13,DAY(EOMONTH(C78-1,0))-7+$AY80,1,7-$AY80),"外"))</f>
        <v>0</v>
      </c>
      <c r="BC89" s="111">
        <f ca="1">COUNTIF(OFFSET($C89,0,$AY80,1,7),"外")</f>
        <v>0</v>
      </c>
      <c r="BD89" s="111">
        <f ca="1">COUNTIF(OFFSET($C89,0,$AY80+7,1,7),"外")</f>
        <v>0</v>
      </c>
      <c r="BE89" s="111">
        <f ca="1">COUNTIF(OFFSET($C89,0,$AY80+14,1,7),"外")</f>
        <v>0</v>
      </c>
      <c r="BF89" s="111">
        <f ca="1">COUNTIF(OFFSET(C89,0,AY80+21,1,7),"外")</f>
        <v>0</v>
      </c>
      <c r="BG89" s="111">
        <f ca="1">SUM(BB89:BF89)</f>
        <v>0</v>
      </c>
    </row>
    <row r="90" spans="2:59" s="4" customFormat="1" ht="20.149999999999999" customHeight="1" thickBot="1" x14ac:dyDescent="0.25">
      <c r="B90" s="46" t="str">
        <f>IF($W$5&lt;&gt;"",$W$5,"-")</f>
        <v>-</v>
      </c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55"/>
      <c r="AH90" s="91" t="str">
        <f ca="1">IFERROR(IF(B90="-","-",IF(AY80=7,COUNTIF(OFFSET($C90,0,0,1,$AY80),"○")/(7-BB90),(COUNTIF(OFFSET($C90,0,0,1,$AY80),"○")+COUNTIF(OFFSET($C90,-14,DAY(EOMONTH(C78-1,0))-7+$AY80,1,7-$AY80),"○"))/(7-BB90))),"-")</f>
        <v>-</v>
      </c>
      <c r="AI90" s="92" t="str">
        <f ca="1">IF(B90="-","-",COUNTIF(OFFSET($C90,0,$AY80,1,7),"○")/7-BC90)</f>
        <v>-</v>
      </c>
      <c r="AJ90" s="92" t="str">
        <f ca="1">IF($B90="-","-",COUNTIF(OFFSET($C90,0,$AY80,1,7),"○")/7-BD90)</f>
        <v>-</v>
      </c>
      <c r="AK90" s="92" t="str">
        <f ca="1">IF($B90="-","-",COUNTIF(OFFSET($C90,0,$AY80,1,7),"○")/7-BE90)</f>
        <v>-</v>
      </c>
      <c r="AL90" s="106" t="str">
        <f ca="1">IF($B90="-","-",IF((AY88+SIGN(AY80))&lt;5,"-",COUNTIF(OFFSET(C90,0,AY80+21,1,7),"○")/(7-BF90)))</f>
        <v>-</v>
      </c>
      <c r="AM90" s="64">
        <f t="shared" ref="AM90" si="103">AU90</f>
        <v>0</v>
      </c>
      <c r="AN90" s="48" t="str">
        <f>IFERROR(AM90/AS90,"")</f>
        <v/>
      </c>
      <c r="AO90" s="30" t="str">
        <f t="shared" si="92"/>
        <v>-</v>
      </c>
      <c r="AP90" s="71">
        <f t="shared" si="93"/>
        <v>0</v>
      </c>
      <c r="AQ90" s="72" t="str">
        <f t="shared" ref="AQ90" si="104">IFERROR(AP90/AT90,"")</f>
        <v/>
      </c>
      <c r="AR90" s="176">
        <f>COUNT(C79:AG79)</f>
        <v>31</v>
      </c>
      <c r="AS90" s="175">
        <f t="shared" si="94"/>
        <v>0</v>
      </c>
      <c r="AT90" s="175">
        <f t="shared" si="95"/>
        <v>0</v>
      </c>
      <c r="AU90" s="175">
        <f t="shared" si="96"/>
        <v>0</v>
      </c>
      <c r="AV90" s="175">
        <f t="shared" si="97"/>
        <v>0</v>
      </c>
      <c r="AW90" s="40"/>
      <c r="AX90" s="101"/>
      <c r="AY90" s="102"/>
      <c r="BA90" s="111" t="s">
        <v>100</v>
      </c>
      <c r="BB90" s="111">
        <f ca="1">IF(AY80=7,COUNTIF(OFFSET($C90,0,0,1,$AY80),"外"),COUNTIF(OFFSET($C90,0,0,1,$AY80),"外")+COUNTIF(OFFSET($C90,-13,DAY(EOMONTH(C78-1,0))-7+$AY80,1,7-$AY80),"外"))</f>
        <v>0</v>
      </c>
      <c r="BC90" s="111">
        <f ca="1">COUNTIF(OFFSET($C90,0,$AY80,1,7),"外")</f>
        <v>0</v>
      </c>
      <c r="BD90" s="111">
        <f ca="1">COUNTIF(OFFSET($C90,0,$AY80+7,1,7),"外")</f>
        <v>0</v>
      </c>
      <c r="BE90" s="111">
        <f ca="1">COUNTIF(OFFSET($C90,0,$AY80+14,1,7),"外")</f>
        <v>0</v>
      </c>
      <c r="BF90" s="111">
        <f ca="1">COUNTIF(OFFSET(C90,0,AY80+21,1,7),"外")</f>
        <v>0</v>
      </c>
      <c r="BG90" s="111">
        <f t="shared" ref="BG90" ca="1" si="105">SUM(BB90:BF90)</f>
        <v>0</v>
      </c>
    </row>
    <row r="91" spans="2:59" ht="13.5" thickBot="1" x14ac:dyDescent="0.25">
      <c r="AV91" s="32"/>
    </row>
    <row r="92" spans="2:59" ht="13.5" customHeight="1" x14ac:dyDescent="0.2">
      <c r="B92" s="181" t="s">
        <v>0</v>
      </c>
      <c r="C92" s="252">
        <f>DATE(YEAR(C78),MONTH(C78)+1,DAY(C78))</f>
        <v>45748</v>
      </c>
      <c r="D92" s="253"/>
      <c r="E92" s="253"/>
      <c r="F92" s="253"/>
      <c r="G92" s="253"/>
      <c r="H92" s="253"/>
      <c r="I92" s="253"/>
      <c r="J92" s="253"/>
      <c r="K92" s="253"/>
      <c r="L92" s="253"/>
      <c r="M92" s="253"/>
      <c r="N92" s="253"/>
      <c r="O92" s="253"/>
      <c r="P92" s="253"/>
      <c r="Q92" s="253"/>
      <c r="R92" s="253"/>
      <c r="S92" s="253"/>
      <c r="T92" s="253"/>
      <c r="U92" s="253"/>
      <c r="V92" s="253"/>
      <c r="W92" s="253"/>
      <c r="X92" s="253"/>
      <c r="Y92" s="253"/>
      <c r="Z92" s="253"/>
      <c r="AA92" s="253"/>
      <c r="AB92" s="253"/>
      <c r="AC92" s="253"/>
      <c r="AD92" s="253"/>
      <c r="AE92" s="253"/>
      <c r="AF92" s="253"/>
      <c r="AG92" s="253"/>
      <c r="AH92" s="254" t="s">
        <v>113</v>
      </c>
      <c r="AI92" s="255"/>
      <c r="AJ92" s="255"/>
      <c r="AK92" s="255"/>
      <c r="AL92" s="256"/>
      <c r="AM92" s="260" t="s">
        <v>46</v>
      </c>
      <c r="AN92" s="261"/>
      <c r="AO92" s="262"/>
      <c r="AP92" s="266" t="s">
        <v>11</v>
      </c>
      <c r="AQ92" s="267"/>
      <c r="AR92" s="270" t="s">
        <v>15</v>
      </c>
      <c r="AS92" s="206" t="s">
        <v>16</v>
      </c>
      <c r="AT92" s="221" t="s">
        <v>17</v>
      </c>
      <c r="AU92" s="241"/>
      <c r="AV92" s="241"/>
      <c r="AX92" s="242" t="s">
        <v>88</v>
      </c>
      <c r="AY92" s="243"/>
    </row>
    <row r="93" spans="2:59" x14ac:dyDescent="0.2">
      <c r="B93" s="10" t="s">
        <v>1</v>
      </c>
      <c r="C93" s="11">
        <f>DATE(YEAR(C92),MONTH(C92),DAY(C92))</f>
        <v>45748</v>
      </c>
      <c r="D93" s="11">
        <f>IF(MONTH(DATE(YEAR(C93),MONTH(C93),DAY(C93)+1))=MONTH($C92),DATE(YEAR(C93),MONTH(C93),DAY(C93)+1),"")</f>
        <v>45749</v>
      </c>
      <c r="E93" s="11">
        <f t="shared" ref="E93:AG93" si="106">IF(MONTH(DATE(YEAR(D93),MONTH(D93),DAY(D93)+1))=MONTH($C92),DATE(YEAR(D93),MONTH(D93),DAY(D93)+1),"")</f>
        <v>45750</v>
      </c>
      <c r="F93" s="16">
        <f t="shared" si="106"/>
        <v>45751</v>
      </c>
      <c r="G93" s="11">
        <f t="shared" si="106"/>
        <v>45752</v>
      </c>
      <c r="H93" s="11">
        <f t="shared" si="106"/>
        <v>45753</v>
      </c>
      <c r="I93" s="11">
        <f t="shared" si="106"/>
        <v>45754</v>
      </c>
      <c r="J93" s="11">
        <f t="shared" si="106"/>
        <v>45755</v>
      </c>
      <c r="K93" s="11">
        <f t="shared" si="106"/>
        <v>45756</v>
      </c>
      <c r="L93" s="11">
        <f t="shared" si="106"/>
        <v>45757</v>
      </c>
      <c r="M93" s="11">
        <f t="shared" si="106"/>
        <v>45758</v>
      </c>
      <c r="N93" s="11">
        <f t="shared" si="106"/>
        <v>45759</v>
      </c>
      <c r="O93" s="11">
        <f t="shared" si="106"/>
        <v>45760</v>
      </c>
      <c r="P93" s="11">
        <f t="shared" si="106"/>
        <v>45761</v>
      </c>
      <c r="Q93" s="11">
        <f t="shared" si="106"/>
        <v>45762</v>
      </c>
      <c r="R93" s="11">
        <f t="shared" si="106"/>
        <v>45763</v>
      </c>
      <c r="S93" s="11">
        <f t="shared" si="106"/>
        <v>45764</v>
      </c>
      <c r="T93" s="11">
        <f t="shared" si="106"/>
        <v>45765</v>
      </c>
      <c r="U93" s="11">
        <f t="shared" si="106"/>
        <v>45766</v>
      </c>
      <c r="V93" s="11">
        <f t="shared" si="106"/>
        <v>45767</v>
      </c>
      <c r="W93" s="11">
        <f t="shared" si="106"/>
        <v>45768</v>
      </c>
      <c r="X93" s="11">
        <f t="shared" si="106"/>
        <v>45769</v>
      </c>
      <c r="Y93" s="11">
        <f t="shared" si="106"/>
        <v>45770</v>
      </c>
      <c r="Z93" s="11">
        <f t="shared" si="106"/>
        <v>45771</v>
      </c>
      <c r="AA93" s="11">
        <f t="shared" si="106"/>
        <v>45772</v>
      </c>
      <c r="AB93" s="11">
        <f t="shared" si="106"/>
        <v>45773</v>
      </c>
      <c r="AC93" s="11">
        <f t="shared" si="106"/>
        <v>45774</v>
      </c>
      <c r="AD93" s="11">
        <f t="shared" si="106"/>
        <v>45775</v>
      </c>
      <c r="AE93" s="11">
        <f t="shared" si="106"/>
        <v>45776</v>
      </c>
      <c r="AF93" s="11">
        <f t="shared" si="106"/>
        <v>45777</v>
      </c>
      <c r="AG93" s="29" t="str">
        <f t="shared" si="106"/>
        <v/>
      </c>
      <c r="AH93" s="257"/>
      <c r="AI93" s="258"/>
      <c r="AJ93" s="258"/>
      <c r="AK93" s="258"/>
      <c r="AL93" s="259"/>
      <c r="AM93" s="263"/>
      <c r="AN93" s="264"/>
      <c r="AO93" s="265"/>
      <c r="AP93" s="268"/>
      <c r="AQ93" s="269"/>
      <c r="AR93" s="271"/>
      <c r="AS93" s="207"/>
      <c r="AT93" s="221"/>
      <c r="AU93" s="241"/>
      <c r="AV93" s="241"/>
      <c r="AX93" s="244"/>
      <c r="AY93" s="245"/>
    </row>
    <row r="94" spans="2:59" ht="13" customHeight="1" x14ac:dyDescent="0.2">
      <c r="B94" s="10" t="s">
        <v>2</v>
      </c>
      <c r="C94" s="12" t="str">
        <f t="shared" ref="C94:AG94" si="107">TEXT(C93,"aaa")</f>
        <v>火</v>
      </c>
      <c r="D94" s="12" t="str">
        <f t="shared" si="107"/>
        <v>水</v>
      </c>
      <c r="E94" s="12" t="str">
        <f t="shared" si="107"/>
        <v>木</v>
      </c>
      <c r="F94" s="17" t="str">
        <f t="shared" si="107"/>
        <v>金</v>
      </c>
      <c r="G94" s="12" t="str">
        <f t="shared" si="107"/>
        <v>土</v>
      </c>
      <c r="H94" s="12" t="str">
        <f t="shared" si="107"/>
        <v>日</v>
      </c>
      <c r="I94" s="12" t="str">
        <f t="shared" si="107"/>
        <v>月</v>
      </c>
      <c r="J94" s="12" t="str">
        <f t="shared" si="107"/>
        <v>火</v>
      </c>
      <c r="K94" s="12" t="str">
        <f t="shared" si="107"/>
        <v>水</v>
      </c>
      <c r="L94" s="12" t="str">
        <f t="shared" si="107"/>
        <v>木</v>
      </c>
      <c r="M94" s="12" t="str">
        <f t="shared" si="107"/>
        <v>金</v>
      </c>
      <c r="N94" s="12" t="str">
        <f t="shared" si="107"/>
        <v>土</v>
      </c>
      <c r="O94" s="12" t="str">
        <f t="shared" si="107"/>
        <v>日</v>
      </c>
      <c r="P94" s="12" t="str">
        <f t="shared" si="107"/>
        <v>月</v>
      </c>
      <c r="Q94" s="12" t="str">
        <f t="shared" si="107"/>
        <v>火</v>
      </c>
      <c r="R94" s="12" t="str">
        <f t="shared" si="107"/>
        <v>水</v>
      </c>
      <c r="S94" s="12" t="str">
        <f t="shared" si="107"/>
        <v>木</v>
      </c>
      <c r="T94" s="12" t="str">
        <f t="shared" si="107"/>
        <v>金</v>
      </c>
      <c r="U94" s="12" t="str">
        <f t="shared" si="107"/>
        <v>土</v>
      </c>
      <c r="V94" s="12" t="str">
        <f t="shared" si="107"/>
        <v>日</v>
      </c>
      <c r="W94" s="12" t="str">
        <f t="shared" si="107"/>
        <v>月</v>
      </c>
      <c r="X94" s="12" t="str">
        <f t="shared" si="107"/>
        <v>火</v>
      </c>
      <c r="Y94" s="12" t="str">
        <f t="shared" si="107"/>
        <v>水</v>
      </c>
      <c r="Z94" s="12" t="str">
        <f t="shared" si="107"/>
        <v>木</v>
      </c>
      <c r="AA94" s="12" t="str">
        <f t="shared" si="107"/>
        <v>金</v>
      </c>
      <c r="AB94" s="12" t="str">
        <f t="shared" si="107"/>
        <v>土</v>
      </c>
      <c r="AC94" s="12" t="str">
        <f t="shared" si="107"/>
        <v>日</v>
      </c>
      <c r="AD94" s="12" t="str">
        <f t="shared" si="107"/>
        <v>月</v>
      </c>
      <c r="AE94" s="12" t="str">
        <f t="shared" si="107"/>
        <v>火</v>
      </c>
      <c r="AF94" s="12" t="str">
        <f t="shared" si="107"/>
        <v>水</v>
      </c>
      <c r="AG94" s="180" t="str">
        <f t="shared" si="107"/>
        <v/>
      </c>
      <c r="AH94" s="246" t="s">
        <v>83</v>
      </c>
      <c r="AI94" s="247" t="s">
        <v>84</v>
      </c>
      <c r="AJ94" s="247" t="s">
        <v>85</v>
      </c>
      <c r="AK94" s="247" t="s">
        <v>86</v>
      </c>
      <c r="AL94" s="248" t="s">
        <v>87</v>
      </c>
      <c r="AM94" s="249" t="s">
        <v>40</v>
      </c>
      <c r="AN94" s="228" t="s">
        <v>12</v>
      </c>
      <c r="AO94" s="231" t="s">
        <v>47</v>
      </c>
      <c r="AP94" s="234" t="s">
        <v>40</v>
      </c>
      <c r="AQ94" s="237" t="s">
        <v>13</v>
      </c>
      <c r="AR94" s="240"/>
      <c r="AS94" s="221"/>
      <c r="AT94" s="221"/>
      <c r="AU94" s="171"/>
      <c r="AV94" s="171"/>
      <c r="AX94" s="223" t="s">
        <v>89</v>
      </c>
      <c r="AY94" s="224">
        <f>ABS(IF(WEEKDAY(C92,3)=0,7,WEEKDAY(C92,3)-7))</f>
        <v>6</v>
      </c>
    </row>
    <row r="95" spans="2:59" s="3" customFormat="1" ht="37" customHeight="1" x14ac:dyDescent="0.2">
      <c r="B95" s="225" t="s">
        <v>3</v>
      </c>
      <c r="C95" s="218" t="str">
        <f>IFERROR(VLOOKUP(C93,祝日一覧!$A:$C,3,FALSE),"")</f>
        <v/>
      </c>
      <c r="D95" s="218" t="str">
        <f>IFERROR(VLOOKUP(D93,祝日一覧!$A:$C,3,FALSE),"")</f>
        <v/>
      </c>
      <c r="E95" s="218" t="str">
        <f>IFERROR(VLOOKUP(E93,祝日一覧!$A:$C,3,FALSE),"")</f>
        <v/>
      </c>
      <c r="F95" s="218" t="str">
        <f>IFERROR(VLOOKUP(F93,祝日一覧!$A:$C,3,FALSE),"")</f>
        <v/>
      </c>
      <c r="G95" s="218" t="str">
        <f>IFERROR(VLOOKUP(G93,祝日一覧!$A:$C,3,FALSE),"")</f>
        <v/>
      </c>
      <c r="H95" s="218" t="str">
        <f>IFERROR(VLOOKUP(H93,祝日一覧!$A:$C,3,FALSE),"")</f>
        <v/>
      </c>
      <c r="I95" s="218" t="str">
        <f>IFERROR(VLOOKUP(I93,祝日一覧!$A:$C,3,FALSE),"")</f>
        <v/>
      </c>
      <c r="J95" s="218" t="str">
        <f>IFERROR(VLOOKUP(J93,祝日一覧!$A:$C,3,FALSE),"")</f>
        <v/>
      </c>
      <c r="K95" s="218" t="str">
        <f>IFERROR(VLOOKUP(K93,祝日一覧!$A:$C,3,FALSE),"")</f>
        <v/>
      </c>
      <c r="L95" s="218" t="str">
        <f>IFERROR(VLOOKUP(L93,祝日一覧!$A:$C,3,FALSE),"")</f>
        <v/>
      </c>
      <c r="M95" s="218" t="str">
        <f>IFERROR(VLOOKUP(M93,祝日一覧!$A:$C,3,FALSE),"")</f>
        <v/>
      </c>
      <c r="N95" s="218" t="str">
        <f>IFERROR(VLOOKUP(N93,祝日一覧!$A:$C,3,FALSE),"")</f>
        <v/>
      </c>
      <c r="O95" s="218" t="str">
        <f>IFERROR(VLOOKUP(O93,祝日一覧!$A:$C,3,FALSE),"")</f>
        <v/>
      </c>
      <c r="P95" s="218" t="str">
        <f>IFERROR(VLOOKUP(P93,祝日一覧!$A:$C,3,FALSE),"")</f>
        <v/>
      </c>
      <c r="Q95" s="218" t="str">
        <f>IFERROR(VLOOKUP(Q93,祝日一覧!$A:$C,3,FALSE),"")</f>
        <v/>
      </c>
      <c r="R95" s="218" t="str">
        <f>IFERROR(VLOOKUP(R93,祝日一覧!$A:$C,3,FALSE),"")</f>
        <v/>
      </c>
      <c r="S95" s="218" t="str">
        <f>IFERROR(VLOOKUP(S93,祝日一覧!$A:$C,3,FALSE),"")</f>
        <v/>
      </c>
      <c r="T95" s="218" t="str">
        <f>IFERROR(VLOOKUP(T93,祝日一覧!$A:$C,3,FALSE),"")</f>
        <v/>
      </c>
      <c r="U95" s="218" t="str">
        <f>IFERROR(VLOOKUP(U93,祝日一覧!$A:$C,3,FALSE),"")</f>
        <v/>
      </c>
      <c r="V95" s="218" t="str">
        <f>IFERROR(VLOOKUP(V93,祝日一覧!$A:$C,3,FALSE),"")</f>
        <v/>
      </c>
      <c r="W95" s="218" t="str">
        <f>IFERROR(VLOOKUP(W93,祝日一覧!$A:$C,3,FALSE),"")</f>
        <v/>
      </c>
      <c r="X95" s="218" t="str">
        <f>IFERROR(VLOOKUP(X93,祝日一覧!$A:$C,3,FALSE),"")</f>
        <v/>
      </c>
      <c r="Y95" s="218" t="str">
        <f>IFERROR(VLOOKUP(Y93,祝日一覧!$A:$C,3,FALSE),"")</f>
        <v/>
      </c>
      <c r="Z95" s="218" t="str">
        <f>IFERROR(VLOOKUP(Z93,祝日一覧!$A:$C,3,FALSE),"")</f>
        <v/>
      </c>
      <c r="AA95" s="218" t="str">
        <f>IFERROR(VLOOKUP(AA93,祝日一覧!$A:$C,3,FALSE),"")</f>
        <v/>
      </c>
      <c r="AB95" s="218" t="str">
        <f>IFERROR(VLOOKUP(AB93,祝日一覧!$A:$C,3,FALSE),"")</f>
        <v/>
      </c>
      <c r="AC95" s="218" t="str">
        <f>IFERROR(VLOOKUP(AC93,祝日一覧!$A:$C,3,FALSE),"")</f>
        <v/>
      </c>
      <c r="AD95" s="218" t="str">
        <f>IFERROR(VLOOKUP(AD93,祝日一覧!$A:$C,3,FALSE),"")</f>
        <v/>
      </c>
      <c r="AE95" s="218" t="str">
        <f>IFERROR(VLOOKUP(AE93,祝日一覧!$A:$C,3,FALSE),"")</f>
        <v>昭和の日</v>
      </c>
      <c r="AF95" s="218" t="str">
        <f>IFERROR(VLOOKUP(AF93,祝日一覧!$A:$C,3,FALSE),"")</f>
        <v/>
      </c>
      <c r="AG95" s="208" t="str">
        <f>IFERROR(VLOOKUP(AG93,祝日一覧!$A:$C,3,FALSE),"")</f>
        <v/>
      </c>
      <c r="AH95" s="246"/>
      <c r="AI95" s="247"/>
      <c r="AJ95" s="247"/>
      <c r="AK95" s="247"/>
      <c r="AL95" s="248"/>
      <c r="AM95" s="250"/>
      <c r="AN95" s="229"/>
      <c r="AO95" s="232"/>
      <c r="AP95" s="235"/>
      <c r="AQ95" s="238"/>
      <c r="AR95" s="240"/>
      <c r="AS95" s="221"/>
      <c r="AT95" s="222"/>
      <c r="AU95" s="179"/>
      <c r="AV95" s="171"/>
      <c r="AW95" s="40"/>
      <c r="AX95" s="223"/>
      <c r="AY95" s="224"/>
    </row>
    <row r="96" spans="2:59" s="3" customFormat="1" ht="34" customHeight="1" x14ac:dyDescent="0.2">
      <c r="B96" s="226"/>
      <c r="C96" s="219"/>
      <c r="D96" s="219"/>
      <c r="E96" s="219"/>
      <c r="F96" s="219"/>
      <c r="G96" s="219"/>
      <c r="H96" s="219"/>
      <c r="I96" s="219"/>
      <c r="J96" s="219"/>
      <c r="K96" s="219"/>
      <c r="L96" s="219"/>
      <c r="M96" s="219"/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219"/>
      <c r="AF96" s="219"/>
      <c r="AG96" s="209"/>
      <c r="AH96" s="93" t="str">
        <f>IF($AY94=7,DBCS(1&amp;"日～"&amp;7&amp;"日"),DBCS("前"&amp;DAY(EOMONTH($C92-1,0))-6+$AY94&amp;"日～"&amp;$AY94&amp;"日"))</f>
        <v>前３１日～６日</v>
      </c>
      <c r="AI96" s="112" t="str">
        <f>DBCS($AY94+1&amp;"日～"&amp;$AY94+7&amp;"日")</f>
        <v>７日～１３日</v>
      </c>
      <c r="AJ96" s="112" t="str">
        <f>DBCS($AY94+8&amp;"日～"&amp;$AY94+14&amp;"日")</f>
        <v>１４日～２０日</v>
      </c>
      <c r="AK96" s="112" t="str">
        <f>DBCS($AY94+15&amp;"日～"&amp;$AY94+21&amp;"日")</f>
        <v>２１日～２７日</v>
      </c>
      <c r="AL96" s="113" t="str">
        <f>IF(AND(AY94=7,AY98=0),"-",IF($AY102=3,"-",DBCS($AY94+22&amp;"日～"&amp;$AY94+28&amp;"日")))</f>
        <v>-</v>
      </c>
      <c r="AM96" s="250"/>
      <c r="AN96" s="229"/>
      <c r="AO96" s="232"/>
      <c r="AP96" s="235"/>
      <c r="AQ96" s="238"/>
      <c r="AR96" s="178"/>
      <c r="AS96" s="174"/>
      <c r="AT96" s="174"/>
      <c r="AU96" s="184"/>
      <c r="AV96" s="184"/>
      <c r="AW96" s="40"/>
      <c r="AX96" s="99" t="s">
        <v>90</v>
      </c>
      <c r="AY96" s="100">
        <f>DAY(EOMONTH(C92,0))</f>
        <v>30</v>
      </c>
      <c r="BA96" s="211" t="s">
        <v>105</v>
      </c>
      <c r="BB96" s="212"/>
      <c r="BC96" s="212"/>
      <c r="BD96" s="212"/>
      <c r="BE96" s="212"/>
      <c r="BF96" s="212"/>
      <c r="BG96" s="213"/>
    </row>
    <row r="97" spans="2:59" s="3" customFormat="1" ht="17.5" customHeight="1" x14ac:dyDescent="0.2">
      <c r="B97" s="226"/>
      <c r="C97" s="219"/>
      <c r="D97" s="219"/>
      <c r="E97" s="219"/>
      <c r="F97" s="219"/>
      <c r="G97" s="219"/>
      <c r="H97" s="219"/>
      <c r="I97" s="219"/>
      <c r="J97" s="219"/>
      <c r="K97" s="219"/>
      <c r="L97" s="219"/>
      <c r="M97" s="219"/>
      <c r="N97" s="219"/>
      <c r="O97" s="219"/>
      <c r="P97" s="219"/>
      <c r="Q97" s="219"/>
      <c r="R97" s="219"/>
      <c r="S97" s="219"/>
      <c r="T97" s="219"/>
      <c r="U97" s="219"/>
      <c r="V97" s="219"/>
      <c r="W97" s="219"/>
      <c r="X97" s="219"/>
      <c r="Y97" s="219"/>
      <c r="Z97" s="219"/>
      <c r="AA97" s="219"/>
      <c r="AB97" s="219"/>
      <c r="AC97" s="219"/>
      <c r="AD97" s="219"/>
      <c r="AE97" s="219"/>
      <c r="AF97" s="219"/>
      <c r="AG97" s="209"/>
      <c r="AH97" s="93" t="e">
        <f ca="1">IF(AH98&gt;=0.285,"達成","未")</f>
        <v>#DIV/0!</v>
      </c>
      <c r="AI97" s="166" t="e">
        <f ca="1">IF(AI98&gt;=0.285,"達成","未")</f>
        <v>#DIV/0!</v>
      </c>
      <c r="AJ97" s="166" t="e">
        <f t="shared" ref="AJ97:AK97" ca="1" si="108">IF(AJ98&gt;=0.285,"達成","未")</f>
        <v>#DIV/0!</v>
      </c>
      <c r="AK97" s="166" t="e">
        <f t="shared" ca="1" si="108"/>
        <v>#DIV/0!</v>
      </c>
      <c r="AL97" s="167" t="str">
        <f ca="1">IF(AL98="-","-",IF(AL98&gt;=0.285,"達成","未"))</f>
        <v>-</v>
      </c>
      <c r="AM97" s="251"/>
      <c r="AN97" s="230"/>
      <c r="AO97" s="233"/>
      <c r="AP97" s="236"/>
      <c r="AQ97" s="239"/>
      <c r="AR97" s="178"/>
      <c r="AS97" s="174"/>
      <c r="AT97" s="174"/>
      <c r="AU97" s="184"/>
      <c r="AV97" s="184"/>
      <c r="AW97" s="40"/>
      <c r="AX97" s="99"/>
      <c r="AY97" s="100"/>
      <c r="BA97" s="168"/>
      <c r="BB97" s="169"/>
      <c r="BC97" s="169"/>
      <c r="BD97" s="169"/>
      <c r="BE97" s="169"/>
      <c r="BF97" s="169"/>
      <c r="BG97" s="170"/>
    </row>
    <row r="98" spans="2:59" s="4" customFormat="1" ht="20.149999999999999" customHeight="1" thickBot="1" x14ac:dyDescent="0.25">
      <c r="B98" s="226"/>
      <c r="C98" s="219"/>
      <c r="D98" s="219"/>
      <c r="E98" s="219"/>
      <c r="F98" s="219"/>
      <c r="G98" s="219"/>
      <c r="H98" s="219"/>
      <c r="I98" s="219"/>
      <c r="J98" s="219"/>
      <c r="K98" s="219"/>
      <c r="L98" s="219"/>
      <c r="M98" s="219"/>
      <c r="N98" s="219"/>
      <c r="O98" s="219"/>
      <c r="P98" s="219"/>
      <c r="Q98" s="219"/>
      <c r="R98" s="219"/>
      <c r="S98" s="219"/>
      <c r="T98" s="219"/>
      <c r="U98" s="219"/>
      <c r="V98" s="219"/>
      <c r="W98" s="219"/>
      <c r="X98" s="219"/>
      <c r="Y98" s="219"/>
      <c r="Z98" s="219"/>
      <c r="AA98" s="219"/>
      <c r="AB98" s="219"/>
      <c r="AC98" s="219"/>
      <c r="AD98" s="219"/>
      <c r="AE98" s="219"/>
      <c r="AF98" s="219"/>
      <c r="AG98" s="209"/>
      <c r="AH98" s="114" t="e">
        <f ca="1">AVERAGE(AH99:AH104)</f>
        <v>#DIV/0!</v>
      </c>
      <c r="AI98" s="115" t="e">
        <f t="shared" ref="AI98:AK98" ca="1" si="109">AVERAGE(AI99:AI104)</f>
        <v>#DIV/0!</v>
      </c>
      <c r="AJ98" s="115" t="e">
        <f t="shared" ca="1" si="109"/>
        <v>#DIV/0!</v>
      </c>
      <c r="AK98" s="115" t="e">
        <f t="shared" ca="1" si="109"/>
        <v>#DIV/0!</v>
      </c>
      <c r="AL98" s="104" t="str">
        <f ca="1">IFERROR(AVERAGE(AL99:AL104),"-")</f>
        <v>-</v>
      </c>
      <c r="AM98" s="64"/>
      <c r="AN98" s="48" t="e">
        <f>AVERAGE(AN99:AN104)</f>
        <v>#DIV/0!</v>
      </c>
      <c r="AO98" s="30" t="e">
        <f>IF(AN98&gt;=0.285,"達成","未")</f>
        <v>#DIV/0!</v>
      </c>
      <c r="AP98" s="71"/>
      <c r="AQ98" s="72" t="e">
        <f>AVERAGE(AQ99:AQ104)</f>
        <v>#DIV/0!</v>
      </c>
      <c r="AR98" s="62" t="s">
        <v>15</v>
      </c>
      <c r="AS98" s="49" t="s">
        <v>16</v>
      </c>
      <c r="AT98" s="50" t="s">
        <v>58</v>
      </c>
      <c r="AU98" s="38" t="s">
        <v>56</v>
      </c>
      <c r="AV98" s="173" t="s">
        <v>57</v>
      </c>
      <c r="AW98" s="60" t="s">
        <v>66</v>
      </c>
      <c r="AX98" s="214" t="s">
        <v>91</v>
      </c>
      <c r="AY98" s="215">
        <f>MOD(AY96-AY94,7)</f>
        <v>3</v>
      </c>
      <c r="AZ98" s="97" t="s">
        <v>106</v>
      </c>
      <c r="BA98" s="111"/>
      <c r="BB98" s="111" t="s">
        <v>83</v>
      </c>
      <c r="BC98" s="111" t="s">
        <v>84</v>
      </c>
      <c r="BD98" s="111" t="s">
        <v>85</v>
      </c>
      <c r="BE98" s="111" t="s">
        <v>86</v>
      </c>
      <c r="BF98" s="111" t="s">
        <v>87</v>
      </c>
      <c r="BG98" s="111" t="s">
        <v>101</v>
      </c>
    </row>
    <row r="99" spans="2:59" s="4" customFormat="1" ht="20.149999999999999" customHeight="1" x14ac:dyDescent="0.2">
      <c r="B99" s="51" t="str">
        <f>IF($R$5&lt;&gt;"",$R$5,"-")</f>
        <v>-</v>
      </c>
      <c r="C99" s="182"/>
      <c r="D99" s="182"/>
      <c r="E99" s="182"/>
      <c r="F99" s="182"/>
      <c r="G99" s="182"/>
      <c r="H99" s="182"/>
      <c r="I99" s="182"/>
      <c r="J99" s="182"/>
      <c r="K99" s="182"/>
      <c r="L99" s="182"/>
      <c r="M99" s="182"/>
      <c r="N99" s="182"/>
      <c r="O99" s="182"/>
      <c r="P99" s="182"/>
      <c r="Q99" s="182"/>
      <c r="R99" s="182"/>
      <c r="S99" s="182"/>
      <c r="T99" s="182"/>
      <c r="U99" s="182"/>
      <c r="V99" s="182"/>
      <c r="W99" s="182"/>
      <c r="X99" s="182"/>
      <c r="Y99" s="182"/>
      <c r="Z99" s="182"/>
      <c r="AA99" s="182"/>
      <c r="AB99" s="182"/>
      <c r="AC99" s="182"/>
      <c r="AD99" s="182"/>
      <c r="AE99" s="182"/>
      <c r="AF99" s="182"/>
      <c r="AG99" s="61"/>
      <c r="AH99" s="122" t="str">
        <f ca="1">IFERROR(IF(B99="-","-",IF(AY94=7,COUNTIF(OFFSET($C99,0,0,1,$AY94),"○")/(7-BB99),(COUNTIF(OFFSET($C99,0,0,1,$AY94),"○")+COUNTIF(OFFSET($C99,-14,DAY(EOMONTH(C92-1,0))-7+$AY94,1,7-$AY94),"○"))/(7-BB99))),"-")</f>
        <v>-</v>
      </c>
      <c r="AI99" s="116" t="str">
        <f ca="1">IF($B99="-","-",COUNTIF(OFFSET($C99,0,$AY94,1,7),"○")/7-BC99)</f>
        <v>-</v>
      </c>
      <c r="AJ99" s="145" t="str">
        <f ca="1">IF($B99="-","-",COUNTIF(OFFSET($C99,0,$AY94,1,7),"○")/7-BD99)</f>
        <v>-</v>
      </c>
      <c r="AK99" s="145" t="str">
        <f ca="1">IF($B99="-","-",COUNTIF(OFFSET($C99,0,$AY94,1,7),"○")/7-BE99)</f>
        <v>-</v>
      </c>
      <c r="AL99" s="146" t="str">
        <f ca="1">IF($B99="-","-",IF((AY102+SIGN(AY94))&lt;5,"-",COUNTIF(OFFSET(C99,0,AY94+21,1,7),"○")/(7-BF99)))</f>
        <v>-</v>
      </c>
      <c r="AM99" s="65">
        <f>AU99</f>
        <v>0</v>
      </c>
      <c r="AN99" s="41" t="str">
        <f>IFERROR(AM99/AS99,"")</f>
        <v/>
      </c>
      <c r="AO99" s="67" t="str">
        <f t="shared" ref="AO99:AO104" si="110">IFERROR(IF(B99="-",B99,IF(AM99/AS99&gt;=0.285,"達成","未")),"-")</f>
        <v>-</v>
      </c>
      <c r="AP99" s="73">
        <f t="shared" ref="AP99:AP104" si="111">AV99</f>
        <v>0</v>
      </c>
      <c r="AQ99" s="74" t="str">
        <f>IFERROR(AP99/AT99,"")</f>
        <v/>
      </c>
      <c r="AR99" s="176">
        <f>COUNT(C93:AG93)</f>
        <v>30</v>
      </c>
      <c r="AS99" s="175">
        <f t="shared" ref="AS99:AS104" si="112">IF(OR(B99="-",B99=""),0,IFERROR(AR99-COUNTIF(C99:AG99,"外"),))</f>
        <v>0</v>
      </c>
      <c r="AT99" s="175">
        <f t="shared" ref="AT99:AT104" si="113">AS99+AT85</f>
        <v>0</v>
      </c>
      <c r="AU99" s="175">
        <f t="shared" ref="AU99:AU104" si="114">COUNTIF(C99:AG99,"○")</f>
        <v>0</v>
      </c>
      <c r="AV99" s="175">
        <f t="shared" ref="AV99:AV104" si="115">AV85+AU99</f>
        <v>0</v>
      </c>
      <c r="AW99" s="98">
        <f>IF(C92&gt;DATE($K$6,$M$6,1),0,IF(SUM(AS99:AS104)=0,1,IF(AO98="達成",1,0)))</f>
        <v>0</v>
      </c>
      <c r="AX99" s="214"/>
      <c r="AY99" s="215"/>
      <c r="AZ99" s="98">
        <f>IF(C92&gt;DATE($K$6,$M$6,1),0,IF(SUM(AS99:AS104)=0,1,IF(AND(AH98&gt;0.285,AI98&gt;0.285,AJ98&gt;0.285,AK98&gt;0.285,AL98&gt;0.285),1,0)))</f>
        <v>0</v>
      </c>
      <c r="BA99" s="111" t="s">
        <v>95</v>
      </c>
      <c r="BB99" s="111">
        <f ca="1">IF(AY94=7,COUNTIF(OFFSET($C99,0,0,1,$AY94),"外"),COUNTIF(OFFSET($C99,0,0,1,$AY94),"外")+COUNTIF(OFFSET($C99,-13,DAY(EOMONTH(C92-1,0))-7+$AY94,1,7-$AY94),"外"))</f>
        <v>0</v>
      </c>
      <c r="BC99" s="111">
        <f ca="1">COUNTIF(OFFSET($C99,0,$AY94,1,7),"外")</f>
        <v>0</v>
      </c>
      <c r="BD99" s="111">
        <f ca="1">COUNTIF(OFFSET($C99,0,$AY94+7,1,7),"外")</f>
        <v>0</v>
      </c>
      <c r="BE99" s="111">
        <f ca="1">COUNTIF(OFFSET($C99,0,$AY94+14,1,7),"外")</f>
        <v>0</v>
      </c>
      <c r="BF99" s="111">
        <f ca="1">COUNTIF(OFFSET(C99,0,AY94+21,1,7),"外")</f>
        <v>0</v>
      </c>
      <c r="BG99" s="111">
        <f ca="1">SUM(BB99:BF99)</f>
        <v>0</v>
      </c>
    </row>
    <row r="100" spans="2:59" s="4" customFormat="1" ht="20.149999999999999" customHeight="1" x14ac:dyDescent="0.2">
      <c r="B100" s="45" t="str">
        <f>IF($S$5&lt;&gt;"",$S$5,"-")</f>
        <v>-</v>
      </c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80"/>
      <c r="AH100" s="90" t="str">
        <f ca="1">IFERROR(IF(B85="-","-",IF(AY94=7,COUNTIF(OFFSET($C100,0,0,1,$AY94),"○")/(7-BB100),(COUNTIF(OFFSET($C100,0,0,1,$AY94),"○")+COUNTIF(OFFSET($C100,-14,DAY(EOMONTH(C92-1,0))-7+$AY94,1,7-$AY94),"○"))/(7-BB100))),"-")</f>
        <v>-</v>
      </c>
      <c r="AI100" s="89" t="str">
        <f ca="1">IF(B100="-","-",COUNTIF(OFFSET($C100,0,$AY94,1,7),"○")/7-BC100)</f>
        <v>-</v>
      </c>
      <c r="AJ100" s="89" t="str">
        <f ca="1">IF($B100="-","-",COUNTIF(OFFSET($C100,0,$AY95,1,7),"○")/7-BD100)</f>
        <v>-</v>
      </c>
      <c r="AK100" s="89" t="str">
        <f ca="1">IF($B100="-","-",COUNTIF(OFFSET($C100,0,$AY94,1,7),"○")/7-BE100)</f>
        <v>-</v>
      </c>
      <c r="AL100" s="105" t="str">
        <f ca="1">IF($B100="-","-",IF((AY102+SIGN(AY94))&lt;5,"-",COUNTIF(OFFSET(C100,0,AY94+21,1,7),"○")/(7-BF100)))</f>
        <v>-</v>
      </c>
      <c r="AM100" s="172">
        <f t="shared" ref="AM100:AM102" si="116">AU100</f>
        <v>0</v>
      </c>
      <c r="AN100" s="41" t="str">
        <f t="shared" ref="AN100" si="117">IFERROR(AM100/AS100,"")</f>
        <v/>
      </c>
      <c r="AO100" s="66" t="str">
        <f t="shared" si="110"/>
        <v>-</v>
      </c>
      <c r="AP100" s="177">
        <f t="shared" si="111"/>
        <v>0</v>
      </c>
      <c r="AQ100" s="75" t="str">
        <f t="shared" ref="AQ100:AQ102" si="118">IFERROR(AP100/AT100,"")</f>
        <v/>
      </c>
      <c r="AR100" s="176">
        <f>COUNT(C93:AG93)</f>
        <v>30</v>
      </c>
      <c r="AS100" s="175">
        <f t="shared" si="112"/>
        <v>0</v>
      </c>
      <c r="AT100" s="175">
        <f t="shared" si="113"/>
        <v>0</v>
      </c>
      <c r="AU100" s="175">
        <f t="shared" si="114"/>
        <v>0</v>
      </c>
      <c r="AV100" s="175">
        <f t="shared" si="115"/>
        <v>0</v>
      </c>
      <c r="AW100" s="40"/>
      <c r="AX100" s="216" t="s">
        <v>92</v>
      </c>
      <c r="AY100" s="196">
        <f>SIGN(AY94)+SIGN(AY98)+AY102</f>
        <v>5</v>
      </c>
      <c r="BA100" s="111" t="s">
        <v>96</v>
      </c>
      <c r="BB100" s="111">
        <f ca="1">IF(AY94=7,COUNTIF(OFFSET($C100,0,0,1,$AY94),"外"),COUNTIF(OFFSET($C100,0,0,1,$AY94),"外")+COUNTIF(OFFSET($C100,-13,DAY(EOMONTH(C92-1,0))-7+$AY94,1,7-$AY94),"外"))</f>
        <v>0</v>
      </c>
      <c r="BC100" s="111">
        <f ca="1">COUNTIF(OFFSET($C100,0,$AY94,1,7),"外")</f>
        <v>0</v>
      </c>
      <c r="BD100" s="111">
        <f ca="1">COUNTIF(OFFSET($C100,0,$AY94+7,1,7),"外")</f>
        <v>0</v>
      </c>
      <c r="BE100" s="111">
        <f ca="1">COUNTIF(OFFSET($C100,0,$AY94+14,1,7),"外")</f>
        <v>0</v>
      </c>
      <c r="BF100" s="111">
        <f ca="1">COUNTIF(OFFSET(C100,0,AY94+21,1,7),"外")</f>
        <v>0</v>
      </c>
      <c r="BG100" s="111">
        <f t="shared" ref="BG100:BG102" ca="1" si="119">SUM(BB100:BF100)</f>
        <v>0</v>
      </c>
    </row>
    <row r="101" spans="2:59" s="4" customFormat="1" ht="20.149999999999999" customHeight="1" x14ac:dyDescent="0.2">
      <c r="B101" s="45" t="str">
        <f>IF($T$5&lt;&gt;"",$T$5,"-")</f>
        <v>-</v>
      </c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80"/>
      <c r="AH101" s="90" t="str">
        <f ca="1">IFERROR(IF(B101="-","-",IF(AY94=7,COUNTIF(OFFSET($C101,0,0,1,$AY94),"○")/(7-BB101),(COUNTIF(OFFSET($C101,0,0,1,$AY94),"○")+COUNTIF(OFFSET($C101,-14,DAY(EOMONTH(C92-1,0))-7+$AY94,1,7-$AY94),"○"))/(7-BB101))),"-")</f>
        <v>-</v>
      </c>
      <c r="AI101" s="89" t="str">
        <f ca="1">IF(B101="-","-",COUNTIF(OFFSET($C101,0,$AY94,1,7),"○")/7-BC101)</f>
        <v>-</v>
      </c>
      <c r="AJ101" s="89" t="str">
        <f ca="1">IF($B101="-","-",COUNTIF(OFFSET($C101,0,$AY94,1,7),"○")/7-BD101)</f>
        <v>-</v>
      </c>
      <c r="AK101" s="89" t="str">
        <f ca="1">IF($B101="-","-",COUNTIF(OFFSET($C101,0,$AY94,1,7),"○")/7-BE101)</f>
        <v>-</v>
      </c>
      <c r="AL101" s="105" t="str">
        <f ca="1">IF($B101="-","-",IF((AY102+SIGN(AY94))&lt;5,"-",COUNTIF(OFFSET(C101,0,AY94+21,1,7),"○")/(7-BF101)))</f>
        <v>-</v>
      </c>
      <c r="AM101" s="172">
        <f t="shared" si="116"/>
        <v>0</v>
      </c>
      <c r="AN101" s="41" t="str">
        <f>IFERROR(AM101/AS101,"")</f>
        <v/>
      </c>
      <c r="AO101" s="66" t="str">
        <f t="shared" si="110"/>
        <v>-</v>
      </c>
      <c r="AP101" s="177">
        <f t="shared" si="111"/>
        <v>0</v>
      </c>
      <c r="AQ101" s="75" t="str">
        <f t="shared" si="118"/>
        <v/>
      </c>
      <c r="AR101" s="176">
        <f>COUNT(C93:AG93)</f>
        <v>30</v>
      </c>
      <c r="AS101" s="175">
        <f t="shared" si="112"/>
        <v>0</v>
      </c>
      <c r="AT101" s="175">
        <f t="shared" si="113"/>
        <v>0</v>
      </c>
      <c r="AU101" s="175">
        <f t="shared" si="114"/>
        <v>0</v>
      </c>
      <c r="AV101" s="175">
        <f t="shared" si="115"/>
        <v>0</v>
      </c>
      <c r="AW101" s="40"/>
      <c r="AX101" s="217"/>
      <c r="AY101" s="197"/>
      <c r="BA101" s="111" t="s">
        <v>97</v>
      </c>
      <c r="BB101" s="111">
        <f ca="1">IF(AY94=7,COUNTIF(OFFSET($C101,0,0,1,$AY94),"外"),COUNTIF(OFFSET($C101,0,0,1,$AY94),"外")+COUNTIF(OFFSET($C101,-13,DAY(EOMONTH(C92-1,0))-7+$AY94,1,7-$AY94),"外"))</f>
        <v>0</v>
      </c>
      <c r="BC101" s="111">
        <f ca="1">COUNTIF(OFFSET($C101,0,$AY94,1,7),"外")</f>
        <v>0</v>
      </c>
      <c r="BD101" s="111">
        <f ca="1">COUNTIF(OFFSET($C101,0,$AY94+7,1,7),"外")</f>
        <v>0</v>
      </c>
      <c r="BE101" s="111">
        <f ca="1">COUNTIF(OFFSET($C101,0,$AY94+14,1,7),"外")</f>
        <v>0</v>
      </c>
      <c r="BF101" s="111">
        <f ca="1">COUNTIF(OFFSET(C101,0,AY94+21,1,7),"外")</f>
        <v>0</v>
      </c>
      <c r="BG101" s="111">
        <f t="shared" ca="1" si="119"/>
        <v>0</v>
      </c>
    </row>
    <row r="102" spans="2:59" s="4" customFormat="1" ht="20.149999999999999" customHeight="1" x14ac:dyDescent="0.2">
      <c r="B102" s="45" t="str">
        <f>IF($U$5&lt;&gt;"",$U$5,"-")</f>
        <v>-</v>
      </c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80"/>
      <c r="AH102" s="90" t="str">
        <f ca="1">IFERROR(IF(B102="-","-",IF(AY94=7,COUNTIF(OFFSET($C102,0,0,1,$AY94),"○")/(7-BB102),(COUNTIF(OFFSET($C102,0,0,1,$AY94),"○")+COUNTIF(OFFSET($C102,-14,DAY(EOMONTH(C92-1,0))-7+$AY94,1,7-$AY94),"○"))/(7-BB102))),"-")</f>
        <v>-</v>
      </c>
      <c r="AI102" s="89" t="str">
        <f ca="1">IF(B102="-","-",COUNTIF(OFFSET($C102,0,$AY94,1,7),"○")/7-BC102)</f>
        <v>-</v>
      </c>
      <c r="AJ102" s="89" t="str">
        <f ca="1">IF($B102="-","-",COUNTIF(OFFSET($C102,0,$AY94,1,7),"○")/7-BD102)</f>
        <v>-</v>
      </c>
      <c r="AK102" s="89" t="str">
        <f ca="1">IF($B102="-","-",COUNTIF(OFFSET($C102,0,$AY94,1,7),"○")/7-BE102)</f>
        <v>-</v>
      </c>
      <c r="AL102" s="105" t="str">
        <f ca="1">IF($B102="-","-",IF((AY102+SIGN(AY94))&lt;5,"-",COUNTIF(OFFSET(C102,0,AY94+21,1,7),"○")/(7-BF102)))</f>
        <v>-</v>
      </c>
      <c r="AM102" s="172">
        <f t="shared" si="116"/>
        <v>0</v>
      </c>
      <c r="AN102" s="41" t="str">
        <f t="shared" ref="AN102:AN103" si="120">IFERROR(AM102/AS102,"")</f>
        <v/>
      </c>
      <c r="AO102" s="66" t="str">
        <f t="shared" si="110"/>
        <v>-</v>
      </c>
      <c r="AP102" s="177">
        <f t="shared" si="111"/>
        <v>0</v>
      </c>
      <c r="AQ102" s="75" t="str">
        <f t="shared" si="118"/>
        <v/>
      </c>
      <c r="AR102" s="176">
        <f>COUNT(C93:AG93)</f>
        <v>30</v>
      </c>
      <c r="AS102" s="175">
        <f t="shared" si="112"/>
        <v>0</v>
      </c>
      <c r="AT102" s="175">
        <f t="shared" si="113"/>
        <v>0</v>
      </c>
      <c r="AU102" s="175">
        <f t="shared" si="114"/>
        <v>0</v>
      </c>
      <c r="AV102" s="175">
        <f t="shared" si="115"/>
        <v>0</v>
      </c>
      <c r="AW102" s="40"/>
      <c r="AX102" s="194" t="s">
        <v>93</v>
      </c>
      <c r="AY102" s="196">
        <f>ROUNDDOWN((AY96-AY94)/7,0)</f>
        <v>3</v>
      </c>
      <c r="BA102" s="111" t="s">
        <v>98</v>
      </c>
      <c r="BB102" s="111">
        <f ca="1">IF(AY94=7,COUNTIF(OFFSET($C102,0,0,1,$AY94),"外"),COUNTIF(OFFSET($C102,0,0,1,$AY94),"外")+COUNTIF(OFFSET($C102,-13,DAY(EOMONTH(C92-1,0))-7+$AY94,1,7-$AY94),"外"))</f>
        <v>0</v>
      </c>
      <c r="BC102" s="111">
        <f ca="1">COUNTIF(OFFSET($C102,0,$AY94,1,7),"外")</f>
        <v>0</v>
      </c>
      <c r="BD102" s="111">
        <f ca="1">COUNTIF(OFFSET($C102,0,$AY94+7,1,7),"外")</f>
        <v>0</v>
      </c>
      <c r="BE102" s="111">
        <f ca="1">COUNTIF(OFFSET($C102,0,$AY94+14,1,7),"外")</f>
        <v>0</v>
      </c>
      <c r="BF102" s="111">
        <f ca="1">COUNTIF(OFFSET(C102,0,AY94+21,1,7),"外")</f>
        <v>0</v>
      </c>
      <c r="BG102" s="111">
        <f t="shared" ca="1" si="119"/>
        <v>0</v>
      </c>
    </row>
    <row r="103" spans="2:59" s="4" customFormat="1" ht="20.149999999999999" customHeight="1" x14ac:dyDescent="0.2">
      <c r="B103" s="45" t="str">
        <f>IF($V$5&lt;&gt;"",$V$5,"-")</f>
        <v>-</v>
      </c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80"/>
      <c r="AH103" s="90" t="str">
        <f ca="1">IFERROR(IF(B103="-","-",IF(AY94=7,COUNTIF(OFFSET($C103,0,0,1,$AY94),"○")/(7-BB103),(COUNTIF(OFFSET($C103,0,0,1,$AY94),"○")+COUNTIF(OFFSET($C103,-14,DAY(EOMONTH(C92-1,0))-7+$AY94,1,7-$AY94),"○"))/(7-BB103))),"-")</f>
        <v>-</v>
      </c>
      <c r="AI103" s="89" t="str">
        <f ca="1">IF(B103="-","-",COUNTIF(OFFSET($C103,0,$AY94,1,7),"○")/7-BC103)</f>
        <v>-</v>
      </c>
      <c r="AJ103" s="89" t="str">
        <f ca="1">IF($B103="-","-",COUNTIF(OFFSET($C103,0,$AY94,1,7),"○")/7-BD103)</f>
        <v>-</v>
      </c>
      <c r="AK103" s="89" t="str">
        <f ca="1">IF($B103="-","-",COUNTIF(OFFSET($C103,0,$AY94,1,7),"○")/7-BE103)</f>
        <v>-</v>
      </c>
      <c r="AL103" s="105" t="str">
        <f ca="1">IF($B103="-","-",IF((AY102+SIGN(AY94))&lt;5,"-",COUNTIF(OFFSET(C103,0,AY94+21,1,7),"○")/(7-BF103)))</f>
        <v>-</v>
      </c>
      <c r="AM103" s="172">
        <f>AU103</f>
        <v>0</v>
      </c>
      <c r="AN103" s="41" t="str">
        <f t="shared" si="120"/>
        <v/>
      </c>
      <c r="AO103" s="66" t="str">
        <f t="shared" si="110"/>
        <v>-</v>
      </c>
      <c r="AP103" s="177">
        <f t="shared" si="111"/>
        <v>0</v>
      </c>
      <c r="AQ103" s="75" t="str">
        <f>IFERROR(AP103/AT103,"")</f>
        <v/>
      </c>
      <c r="AR103" s="176">
        <f>COUNT(C93:AG93)</f>
        <v>30</v>
      </c>
      <c r="AS103" s="175">
        <f t="shared" si="112"/>
        <v>0</v>
      </c>
      <c r="AT103" s="175">
        <f t="shared" si="113"/>
        <v>0</v>
      </c>
      <c r="AU103" s="175">
        <f t="shared" si="114"/>
        <v>0</v>
      </c>
      <c r="AV103" s="175">
        <f t="shared" si="115"/>
        <v>0</v>
      </c>
      <c r="AW103" s="40"/>
      <c r="AX103" s="195"/>
      <c r="AY103" s="197"/>
      <c r="BA103" s="111" t="s">
        <v>99</v>
      </c>
      <c r="BB103" s="111">
        <f ca="1">IF(AY94=7,COUNTIF(OFFSET($C103,0,0,1,$AY94),"外"),COUNTIF(OFFSET($C103,0,0,1,$AY94),"外")+COUNTIF(OFFSET($C103,-13,DAY(EOMONTH(C92-1,0))-7+$AY94,1,7-$AY94),"外"))</f>
        <v>0</v>
      </c>
      <c r="BC103" s="111">
        <f ca="1">COUNTIF(OFFSET($C103,0,$AY94,1,7),"外")</f>
        <v>0</v>
      </c>
      <c r="BD103" s="111">
        <f ca="1">COUNTIF(OFFSET($C103,0,$AY94+7,1,7),"外")</f>
        <v>0</v>
      </c>
      <c r="BE103" s="111">
        <f ca="1">COUNTIF(OFFSET($C103,0,$AY94+14,1,7),"外")</f>
        <v>0</v>
      </c>
      <c r="BF103" s="111">
        <f ca="1">COUNTIF(OFFSET(C103,0,AY94+21,1,7),"外")</f>
        <v>0</v>
      </c>
      <c r="BG103" s="111">
        <f ca="1">SUM(BB103:BF103)</f>
        <v>0</v>
      </c>
    </row>
    <row r="104" spans="2:59" s="4" customFormat="1" ht="20.149999999999999" customHeight="1" thickBot="1" x14ac:dyDescent="0.25">
      <c r="B104" s="46" t="str">
        <f>IF($W$5&lt;&gt;"",$W$5,"-")</f>
        <v>-</v>
      </c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55"/>
      <c r="AH104" s="91" t="str">
        <f ca="1">IFERROR(IF(B104="-","-",IF(AY94=7,COUNTIF(OFFSET($C104,0,0,1,$AY94),"○")/(7-BB104),(COUNTIF(OFFSET($C104,0,0,1,$AY94),"○")+COUNTIF(OFFSET($C104,-14,DAY(EOMONTH(C92-1,0))-7+$AY94,1,7-$AY94),"○"))/(7-BB104))),"-")</f>
        <v>-</v>
      </c>
      <c r="AI104" s="92" t="str">
        <f ca="1">IF(B104="-","-",COUNTIF(OFFSET($C104,0,$AY94,1,7),"○")/7-BC104)</f>
        <v>-</v>
      </c>
      <c r="AJ104" s="92" t="str">
        <f ca="1">IF($B104="-","-",COUNTIF(OFFSET($C104,0,$AY94,1,7),"○")/7-BD104)</f>
        <v>-</v>
      </c>
      <c r="AK104" s="92" t="str">
        <f ca="1">IF($B104="-","-",COUNTIF(OFFSET($C104,0,$AY94,1,7),"○")/7-BE104)</f>
        <v>-</v>
      </c>
      <c r="AL104" s="106" t="str">
        <f ca="1">IF($B104="-","-",IF((AY102+SIGN(AY94))&lt;5,"-",COUNTIF(OFFSET(C104,0,AY94+21,1,7),"○")/(7-BF104)))</f>
        <v>-</v>
      </c>
      <c r="AM104" s="64">
        <f t="shared" ref="AM104" si="121">AU104</f>
        <v>0</v>
      </c>
      <c r="AN104" s="48" t="str">
        <f>IFERROR(AM104/AS104,"")</f>
        <v/>
      </c>
      <c r="AO104" s="30" t="str">
        <f t="shared" si="110"/>
        <v>-</v>
      </c>
      <c r="AP104" s="71">
        <f t="shared" si="111"/>
        <v>0</v>
      </c>
      <c r="AQ104" s="72" t="str">
        <f t="shared" ref="AQ104" si="122">IFERROR(AP104/AT104,"")</f>
        <v/>
      </c>
      <c r="AR104" s="176">
        <f>COUNT(C93:AG93)</f>
        <v>30</v>
      </c>
      <c r="AS104" s="175">
        <f t="shared" si="112"/>
        <v>0</v>
      </c>
      <c r="AT104" s="175">
        <f t="shared" si="113"/>
        <v>0</v>
      </c>
      <c r="AU104" s="175">
        <f t="shared" si="114"/>
        <v>0</v>
      </c>
      <c r="AV104" s="175">
        <f t="shared" si="115"/>
        <v>0</v>
      </c>
      <c r="AW104" s="40"/>
      <c r="AX104" s="101"/>
      <c r="AY104" s="102"/>
      <c r="BA104" s="111" t="s">
        <v>100</v>
      </c>
      <c r="BB104" s="111">
        <f ca="1">IF(AY94=7,COUNTIF(OFFSET($C104,0,0,1,$AY94),"外"),COUNTIF(OFFSET($C104,0,0,1,$AY94),"外")+COUNTIF(OFFSET($C104,-13,DAY(EOMONTH(C92-1,0))-7+$AY94,1,7-$AY94),"外"))</f>
        <v>0</v>
      </c>
      <c r="BC104" s="111">
        <f ca="1">COUNTIF(OFFSET($C104,0,$AY94,1,7),"外")</f>
        <v>0</v>
      </c>
      <c r="BD104" s="111">
        <f ca="1">COUNTIF(OFFSET($C104,0,$AY94+7,1,7),"外")</f>
        <v>0</v>
      </c>
      <c r="BE104" s="111">
        <f ca="1">COUNTIF(OFFSET($C104,0,$AY94+14,1,7),"外")</f>
        <v>0</v>
      </c>
      <c r="BF104" s="111">
        <f ca="1">COUNTIF(OFFSET(C104,0,AY94+21,1,7),"外")</f>
        <v>0</v>
      </c>
      <c r="BG104" s="111">
        <f t="shared" ref="BG104" ca="1" si="123">SUM(BB104:BF104)</f>
        <v>0</v>
      </c>
    </row>
    <row r="105" spans="2:59" ht="13.5" thickBot="1" x14ac:dyDescent="0.25">
      <c r="AV105" s="32"/>
    </row>
    <row r="106" spans="2:59" ht="13.5" customHeight="1" x14ac:dyDescent="0.2">
      <c r="B106" s="181" t="s">
        <v>0</v>
      </c>
      <c r="C106" s="252">
        <f>DATE(YEAR(C92),MONTH(C92)+1,DAY(C92))</f>
        <v>45778</v>
      </c>
      <c r="D106" s="253"/>
      <c r="E106" s="253"/>
      <c r="F106" s="253"/>
      <c r="G106" s="253"/>
      <c r="H106" s="253"/>
      <c r="I106" s="253"/>
      <c r="J106" s="253"/>
      <c r="K106" s="253"/>
      <c r="L106" s="253"/>
      <c r="M106" s="253"/>
      <c r="N106" s="253"/>
      <c r="O106" s="253"/>
      <c r="P106" s="253"/>
      <c r="Q106" s="253"/>
      <c r="R106" s="253"/>
      <c r="S106" s="253"/>
      <c r="T106" s="253"/>
      <c r="U106" s="253"/>
      <c r="V106" s="253"/>
      <c r="W106" s="253"/>
      <c r="X106" s="253"/>
      <c r="Y106" s="253"/>
      <c r="Z106" s="253"/>
      <c r="AA106" s="253"/>
      <c r="AB106" s="253"/>
      <c r="AC106" s="253"/>
      <c r="AD106" s="253"/>
      <c r="AE106" s="253"/>
      <c r="AF106" s="253"/>
      <c r="AG106" s="253"/>
      <c r="AH106" s="254" t="s">
        <v>113</v>
      </c>
      <c r="AI106" s="255"/>
      <c r="AJ106" s="255"/>
      <c r="AK106" s="255"/>
      <c r="AL106" s="256"/>
      <c r="AM106" s="260" t="s">
        <v>46</v>
      </c>
      <c r="AN106" s="261"/>
      <c r="AO106" s="262"/>
      <c r="AP106" s="266" t="s">
        <v>11</v>
      </c>
      <c r="AQ106" s="267"/>
      <c r="AR106" s="270" t="s">
        <v>15</v>
      </c>
      <c r="AS106" s="206" t="s">
        <v>16</v>
      </c>
      <c r="AT106" s="221" t="s">
        <v>17</v>
      </c>
      <c r="AU106" s="241"/>
      <c r="AV106" s="241"/>
      <c r="AX106" s="242" t="s">
        <v>88</v>
      </c>
      <c r="AY106" s="243"/>
    </row>
    <row r="107" spans="2:59" x14ac:dyDescent="0.2">
      <c r="B107" s="10" t="s">
        <v>1</v>
      </c>
      <c r="C107" s="11">
        <f>DATE(YEAR(C106),MONTH(C106),DAY(C106))</f>
        <v>45778</v>
      </c>
      <c r="D107" s="11">
        <f>IF(MONTH(DATE(YEAR(C107),MONTH(C107),DAY(C107)+1))=MONTH($C106),DATE(YEAR(C107),MONTH(C107),DAY(C107)+1),"")</f>
        <v>45779</v>
      </c>
      <c r="E107" s="11">
        <f t="shared" ref="E107:AG107" si="124">IF(MONTH(DATE(YEAR(D107),MONTH(D107),DAY(D107)+1))=MONTH($C106),DATE(YEAR(D107),MONTH(D107),DAY(D107)+1),"")</f>
        <v>45780</v>
      </c>
      <c r="F107" s="16">
        <f t="shared" si="124"/>
        <v>45781</v>
      </c>
      <c r="G107" s="11">
        <f t="shared" si="124"/>
        <v>45782</v>
      </c>
      <c r="H107" s="11">
        <f t="shared" si="124"/>
        <v>45783</v>
      </c>
      <c r="I107" s="11">
        <f t="shared" si="124"/>
        <v>45784</v>
      </c>
      <c r="J107" s="11">
        <f t="shared" si="124"/>
        <v>45785</v>
      </c>
      <c r="K107" s="11">
        <f t="shared" si="124"/>
        <v>45786</v>
      </c>
      <c r="L107" s="11">
        <f t="shared" si="124"/>
        <v>45787</v>
      </c>
      <c r="M107" s="11">
        <f t="shared" si="124"/>
        <v>45788</v>
      </c>
      <c r="N107" s="11">
        <f t="shared" si="124"/>
        <v>45789</v>
      </c>
      <c r="O107" s="11">
        <f t="shared" si="124"/>
        <v>45790</v>
      </c>
      <c r="P107" s="11">
        <f t="shared" si="124"/>
        <v>45791</v>
      </c>
      <c r="Q107" s="11">
        <f t="shared" si="124"/>
        <v>45792</v>
      </c>
      <c r="R107" s="11">
        <f t="shared" si="124"/>
        <v>45793</v>
      </c>
      <c r="S107" s="11">
        <f t="shared" si="124"/>
        <v>45794</v>
      </c>
      <c r="T107" s="11">
        <f t="shared" si="124"/>
        <v>45795</v>
      </c>
      <c r="U107" s="11">
        <f t="shared" si="124"/>
        <v>45796</v>
      </c>
      <c r="V107" s="11">
        <f t="shared" si="124"/>
        <v>45797</v>
      </c>
      <c r="W107" s="11">
        <f t="shared" si="124"/>
        <v>45798</v>
      </c>
      <c r="X107" s="11">
        <f t="shared" si="124"/>
        <v>45799</v>
      </c>
      <c r="Y107" s="11">
        <f t="shared" si="124"/>
        <v>45800</v>
      </c>
      <c r="Z107" s="11">
        <f t="shared" si="124"/>
        <v>45801</v>
      </c>
      <c r="AA107" s="11">
        <f t="shared" si="124"/>
        <v>45802</v>
      </c>
      <c r="AB107" s="11">
        <f t="shared" si="124"/>
        <v>45803</v>
      </c>
      <c r="AC107" s="11">
        <f t="shared" si="124"/>
        <v>45804</v>
      </c>
      <c r="AD107" s="11">
        <f t="shared" si="124"/>
        <v>45805</v>
      </c>
      <c r="AE107" s="11">
        <f t="shared" si="124"/>
        <v>45806</v>
      </c>
      <c r="AF107" s="11">
        <f t="shared" si="124"/>
        <v>45807</v>
      </c>
      <c r="AG107" s="29">
        <f t="shared" si="124"/>
        <v>45808</v>
      </c>
      <c r="AH107" s="257"/>
      <c r="AI107" s="258"/>
      <c r="AJ107" s="258"/>
      <c r="AK107" s="258"/>
      <c r="AL107" s="259"/>
      <c r="AM107" s="263"/>
      <c r="AN107" s="264"/>
      <c r="AO107" s="265"/>
      <c r="AP107" s="268"/>
      <c r="AQ107" s="269"/>
      <c r="AR107" s="271"/>
      <c r="AS107" s="207"/>
      <c r="AT107" s="221"/>
      <c r="AU107" s="241"/>
      <c r="AV107" s="241"/>
      <c r="AX107" s="244"/>
      <c r="AY107" s="245"/>
    </row>
    <row r="108" spans="2:59" ht="13" customHeight="1" x14ac:dyDescent="0.2">
      <c r="B108" s="10" t="s">
        <v>2</v>
      </c>
      <c r="C108" s="12" t="str">
        <f t="shared" ref="C108:AG108" si="125">TEXT(C107,"aaa")</f>
        <v>木</v>
      </c>
      <c r="D108" s="12" t="str">
        <f t="shared" si="125"/>
        <v>金</v>
      </c>
      <c r="E108" s="12" t="str">
        <f t="shared" si="125"/>
        <v>土</v>
      </c>
      <c r="F108" s="17" t="str">
        <f t="shared" si="125"/>
        <v>日</v>
      </c>
      <c r="G108" s="12" t="str">
        <f t="shared" si="125"/>
        <v>月</v>
      </c>
      <c r="H108" s="12" t="str">
        <f t="shared" si="125"/>
        <v>火</v>
      </c>
      <c r="I108" s="12" t="str">
        <f t="shared" si="125"/>
        <v>水</v>
      </c>
      <c r="J108" s="12" t="str">
        <f t="shared" si="125"/>
        <v>木</v>
      </c>
      <c r="K108" s="12" t="str">
        <f t="shared" si="125"/>
        <v>金</v>
      </c>
      <c r="L108" s="12" t="str">
        <f t="shared" si="125"/>
        <v>土</v>
      </c>
      <c r="M108" s="12" t="str">
        <f t="shared" si="125"/>
        <v>日</v>
      </c>
      <c r="N108" s="12" t="str">
        <f t="shared" si="125"/>
        <v>月</v>
      </c>
      <c r="O108" s="12" t="str">
        <f t="shared" si="125"/>
        <v>火</v>
      </c>
      <c r="P108" s="12" t="str">
        <f t="shared" si="125"/>
        <v>水</v>
      </c>
      <c r="Q108" s="12" t="str">
        <f t="shared" si="125"/>
        <v>木</v>
      </c>
      <c r="R108" s="12" t="str">
        <f t="shared" si="125"/>
        <v>金</v>
      </c>
      <c r="S108" s="12" t="str">
        <f t="shared" si="125"/>
        <v>土</v>
      </c>
      <c r="T108" s="12" t="str">
        <f t="shared" si="125"/>
        <v>日</v>
      </c>
      <c r="U108" s="12" t="str">
        <f t="shared" si="125"/>
        <v>月</v>
      </c>
      <c r="V108" s="12" t="str">
        <f t="shared" si="125"/>
        <v>火</v>
      </c>
      <c r="W108" s="12" t="str">
        <f t="shared" si="125"/>
        <v>水</v>
      </c>
      <c r="X108" s="12" t="str">
        <f t="shared" si="125"/>
        <v>木</v>
      </c>
      <c r="Y108" s="12" t="str">
        <f t="shared" si="125"/>
        <v>金</v>
      </c>
      <c r="Z108" s="12" t="str">
        <f t="shared" si="125"/>
        <v>土</v>
      </c>
      <c r="AA108" s="12" t="str">
        <f t="shared" si="125"/>
        <v>日</v>
      </c>
      <c r="AB108" s="12" t="str">
        <f t="shared" si="125"/>
        <v>月</v>
      </c>
      <c r="AC108" s="12" t="str">
        <f t="shared" si="125"/>
        <v>火</v>
      </c>
      <c r="AD108" s="12" t="str">
        <f t="shared" si="125"/>
        <v>水</v>
      </c>
      <c r="AE108" s="12" t="str">
        <f t="shared" si="125"/>
        <v>木</v>
      </c>
      <c r="AF108" s="12" t="str">
        <f t="shared" si="125"/>
        <v>金</v>
      </c>
      <c r="AG108" s="180" t="str">
        <f t="shared" si="125"/>
        <v>土</v>
      </c>
      <c r="AH108" s="246" t="s">
        <v>83</v>
      </c>
      <c r="AI108" s="247" t="s">
        <v>84</v>
      </c>
      <c r="AJ108" s="247" t="s">
        <v>85</v>
      </c>
      <c r="AK108" s="247" t="s">
        <v>86</v>
      </c>
      <c r="AL108" s="248" t="s">
        <v>87</v>
      </c>
      <c r="AM108" s="249" t="s">
        <v>40</v>
      </c>
      <c r="AN108" s="228" t="s">
        <v>12</v>
      </c>
      <c r="AO108" s="231" t="s">
        <v>47</v>
      </c>
      <c r="AP108" s="234" t="s">
        <v>40</v>
      </c>
      <c r="AQ108" s="237" t="s">
        <v>13</v>
      </c>
      <c r="AR108" s="240"/>
      <c r="AS108" s="221"/>
      <c r="AT108" s="221"/>
      <c r="AU108" s="171"/>
      <c r="AV108" s="171"/>
      <c r="AX108" s="223" t="s">
        <v>89</v>
      </c>
      <c r="AY108" s="224">
        <f>ABS(IF(WEEKDAY(C106,3)=0,7,WEEKDAY(C106,3)-7))</f>
        <v>4</v>
      </c>
    </row>
    <row r="109" spans="2:59" s="3" customFormat="1" ht="24.5" customHeight="1" x14ac:dyDescent="0.2">
      <c r="B109" s="225" t="s">
        <v>3</v>
      </c>
      <c r="C109" s="218" t="str">
        <f>IFERROR(VLOOKUP(C107,祝日一覧!$A:$C,3,FALSE),"")</f>
        <v/>
      </c>
      <c r="D109" s="218" t="str">
        <f>IFERROR(VLOOKUP(D107,祝日一覧!$A:$C,3,FALSE),"")</f>
        <v/>
      </c>
      <c r="E109" s="218" t="str">
        <f>IFERROR(VLOOKUP(E107,祝日一覧!$A:$C,3,FALSE),"")</f>
        <v>憲法記念日</v>
      </c>
      <c r="F109" s="218" t="str">
        <f>IFERROR(VLOOKUP(F107,祝日一覧!$A:$C,3,FALSE),"")</f>
        <v>みどりの日</v>
      </c>
      <c r="G109" s="218" t="str">
        <f>IFERROR(VLOOKUP(G107,祝日一覧!$A:$C,3,FALSE),"")</f>
        <v>こどもの日</v>
      </c>
      <c r="H109" s="218" t="str">
        <f>IFERROR(VLOOKUP(H107,祝日一覧!$A:$C,3,FALSE),"")</f>
        <v>振替休日</v>
      </c>
      <c r="I109" s="218" t="str">
        <f>IFERROR(VLOOKUP(I107,祝日一覧!$A:$C,3,FALSE),"")</f>
        <v/>
      </c>
      <c r="J109" s="218" t="str">
        <f>IFERROR(VLOOKUP(J107,祝日一覧!$A:$C,3,FALSE),"")</f>
        <v/>
      </c>
      <c r="K109" s="218" t="str">
        <f>IFERROR(VLOOKUP(K107,祝日一覧!$A:$C,3,FALSE),"")</f>
        <v/>
      </c>
      <c r="L109" s="218" t="str">
        <f>IFERROR(VLOOKUP(L107,祝日一覧!$A:$C,3,FALSE),"")</f>
        <v/>
      </c>
      <c r="M109" s="218" t="str">
        <f>IFERROR(VLOOKUP(M107,祝日一覧!$A:$C,3,FALSE),"")</f>
        <v/>
      </c>
      <c r="N109" s="218" t="str">
        <f>IFERROR(VLOOKUP(N107,祝日一覧!$A:$C,3,FALSE),"")</f>
        <v/>
      </c>
      <c r="O109" s="218" t="str">
        <f>IFERROR(VLOOKUP(O107,祝日一覧!$A:$C,3,FALSE),"")</f>
        <v/>
      </c>
      <c r="P109" s="218" t="str">
        <f>IFERROR(VLOOKUP(P107,祝日一覧!$A:$C,3,FALSE),"")</f>
        <v/>
      </c>
      <c r="Q109" s="218" t="str">
        <f>IFERROR(VLOOKUP(Q107,祝日一覧!$A:$C,3,FALSE),"")</f>
        <v/>
      </c>
      <c r="R109" s="218" t="str">
        <f>IFERROR(VLOOKUP(R107,祝日一覧!$A:$C,3,FALSE),"")</f>
        <v/>
      </c>
      <c r="S109" s="218" t="str">
        <f>IFERROR(VLOOKUP(S107,祝日一覧!$A:$C,3,FALSE),"")</f>
        <v/>
      </c>
      <c r="T109" s="218" t="str">
        <f>IFERROR(VLOOKUP(T107,祝日一覧!$A:$C,3,FALSE),"")</f>
        <v/>
      </c>
      <c r="U109" s="218" t="str">
        <f>IFERROR(VLOOKUP(U107,祝日一覧!$A:$C,3,FALSE),"")</f>
        <v/>
      </c>
      <c r="V109" s="218" t="str">
        <f>IFERROR(VLOOKUP(V107,祝日一覧!$A:$C,3,FALSE),"")</f>
        <v/>
      </c>
      <c r="W109" s="218" t="str">
        <f>IFERROR(VLOOKUP(W107,祝日一覧!$A:$C,3,FALSE),"")</f>
        <v/>
      </c>
      <c r="X109" s="218" t="str">
        <f>IFERROR(VLOOKUP(X107,祝日一覧!$A:$C,3,FALSE),"")</f>
        <v/>
      </c>
      <c r="Y109" s="218" t="str">
        <f>IFERROR(VLOOKUP(Y107,祝日一覧!$A:$C,3,FALSE),"")</f>
        <v/>
      </c>
      <c r="Z109" s="218" t="str">
        <f>IFERROR(VLOOKUP(Z107,祝日一覧!$A:$C,3,FALSE),"")</f>
        <v/>
      </c>
      <c r="AA109" s="218" t="str">
        <f>IFERROR(VLOOKUP(AA107,祝日一覧!$A:$C,3,FALSE),"")</f>
        <v/>
      </c>
      <c r="AB109" s="218" t="str">
        <f>IFERROR(VLOOKUP(AB107,祝日一覧!$A:$C,3,FALSE),"")</f>
        <v/>
      </c>
      <c r="AC109" s="218" t="str">
        <f>IFERROR(VLOOKUP(AC107,祝日一覧!$A:$C,3,FALSE),"")</f>
        <v/>
      </c>
      <c r="AD109" s="218" t="str">
        <f>IFERROR(VLOOKUP(AD107,祝日一覧!$A:$C,3,FALSE),"")</f>
        <v/>
      </c>
      <c r="AE109" s="218" t="str">
        <f>IFERROR(VLOOKUP(AE107,祝日一覧!$A:$C,3,FALSE),"")</f>
        <v/>
      </c>
      <c r="AF109" s="218" t="str">
        <f>IFERROR(VLOOKUP(AF107,祝日一覧!$A:$C,3,FALSE),"")</f>
        <v/>
      </c>
      <c r="AG109" s="208" t="str">
        <f>IFERROR(VLOOKUP(AG107,祝日一覧!$A:$C,3,FALSE),"")</f>
        <v/>
      </c>
      <c r="AH109" s="246"/>
      <c r="AI109" s="247"/>
      <c r="AJ109" s="247"/>
      <c r="AK109" s="247"/>
      <c r="AL109" s="248"/>
      <c r="AM109" s="250"/>
      <c r="AN109" s="229"/>
      <c r="AO109" s="232"/>
      <c r="AP109" s="235"/>
      <c r="AQ109" s="238"/>
      <c r="AR109" s="240"/>
      <c r="AS109" s="221"/>
      <c r="AT109" s="222"/>
      <c r="AU109" s="179"/>
      <c r="AV109" s="171"/>
      <c r="AW109" s="40"/>
      <c r="AX109" s="223"/>
      <c r="AY109" s="224"/>
    </row>
    <row r="110" spans="2:59" s="3" customFormat="1" ht="41" customHeight="1" x14ac:dyDescent="0.2">
      <c r="B110" s="226"/>
      <c r="C110" s="219"/>
      <c r="D110" s="219"/>
      <c r="E110" s="219"/>
      <c r="F110" s="219"/>
      <c r="G110" s="219"/>
      <c r="H110" s="219"/>
      <c r="I110" s="219"/>
      <c r="J110" s="219"/>
      <c r="K110" s="219"/>
      <c r="L110" s="219"/>
      <c r="M110" s="219"/>
      <c r="N110" s="219"/>
      <c r="O110" s="219"/>
      <c r="P110" s="219"/>
      <c r="Q110" s="219"/>
      <c r="R110" s="219"/>
      <c r="S110" s="219"/>
      <c r="T110" s="219"/>
      <c r="U110" s="219"/>
      <c r="V110" s="219"/>
      <c r="W110" s="219"/>
      <c r="X110" s="219"/>
      <c r="Y110" s="219"/>
      <c r="Z110" s="219"/>
      <c r="AA110" s="219"/>
      <c r="AB110" s="219"/>
      <c r="AC110" s="219"/>
      <c r="AD110" s="219"/>
      <c r="AE110" s="219"/>
      <c r="AF110" s="219"/>
      <c r="AG110" s="209"/>
      <c r="AH110" s="93" t="str">
        <f>IF($AY108=7,DBCS(1&amp;"日～"&amp;7&amp;"日"),DBCS("前"&amp;DAY(EOMONTH($C106-1,0))-6+$AY108&amp;"日～"&amp;$AY108&amp;"日"))</f>
        <v>前２８日～４日</v>
      </c>
      <c r="AI110" s="112" t="str">
        <f>DBCS($AY108+1&amp;"日～"&amp;$AY108+7&amp;"日")</f>
        <v>５日～１１日</v>
      </c>
      <c r="AJ110" s="112" t="str">
        <f>DBCS($AY108+8&amp;"日～"&amp;$AY108+14&amp;"日")</f>
        <v>１２日～１８日</v>
      </c>
      <c r="AK110" s="112" t="str">
        <f>DBCS($AY108+15&amp;"日～"&amp;$AY108+21&amp;"日")</f>
        <v>１９日～２５日</v>
      </c>
      <c r="AL110" s="113" t="str">
        <f>IF(AND(AY108=7,AY112=0),"-",IF($AY116=3,"-",DBCS($AY108+22&amp;"日～"&amp;$AY108+28&amp;"日")))</f>
        <v>-</v>
      </c>
      <c r="AM110" s="250"/>
      <c r="AN110" s="229"/>
      <c r="AO110" s="232"/>
      <c r="AP110" s="235"/>
      <c r="AQ110" s="238"/>
      <c r="AR110" s="178"/>
      <c r="AS110" s="174"/>
      <c r="AT110" s="174"/>
      <c r="AU110" s="184"/>
      <c r="AV110" s="184"/>
      <c r="AW110" s="40"/>
      <c r="AX110" s="99" t="s">
        <v>90</v>
      </c>
      <c r="AY110" s="100">
        <f>DAY(EOMONTH(C106,0))</f>
        <v>31</v>
      </c>
      <c r="BA110" s="211" t="s">
        <v>105</v>
      </c>
      <c r="BB110" s="212"/>
      <c r="BC110" s="212"/>
      <c r="BD110" s="212"/>
      <c r="BE110" s="212"/>
      <c r="BF110" s="212"/>
      <c r="BG110" s="213"/>
    </row>
    <row r="111" spans="2:59" s="3" customFormat="1" ht="14.5" customHeight="1" x14ac:dyDescent="0.2">
      <c r="B111" s="226"/>
      <c r="C111" s="219"/>
      <c r="D111" s="219"/>
      <c r="E111" s="219"/>
      <c r="F111" s="219"/>
      <c r="G111" s="219"/>
      <c r="H111" s="219"/>
      <c r="I111" s="219"/>
      <c r="J111" s="219"/>
      <c r="K111" s="219"/>
      <c r="L111" s="219"/>
      <c r="M111" s="219"/>
      <c r="N111" s="219"/>
      <c r="O111" s="219"/>
      <c r="P111" s="219"/>
      <c r="Q111" s="219"/>
      <c r="R111" s="219"/>
      <c r="S111" s="219"/>
      <c r="T111" s="219"/>
      <c r="U111" s="219"/>
      <c r="V111" s="219"/>
      <c r="W111" s="219"/>
      <c r="X111" s="219"/>
      <c r="Y111" s="219"/>
      <c r="Z111" s="219"/>
      <c r="AA111" s="219"/>
      <c r="AB111" s="219"/>
      <c r="AC111" s="219"/>
      <c r="AD111" s="219"/>
      <c r="AE111" s="219"/>
      <c r="AF111" s="219"/>
      <c r="AG111" s="209"/>
      <c r="AH111" s="93" t="e">
        <f ca="1">IF(AH112&gt;=0.285,"達成","未")</f>
        <v>#DIV/0!</v>
      </c>
      <c r="AI111" s="166" t="e">
        <f ca="1">IF(AI112&gt;=0.285,"達成","未")</f>
        <v>#DIV/0!</v>
      </c>
      <c r="AJ111" s="166" t="e">
        <f t="shared" ref="AJ111:AK111" ca="1" si="126">IF(AJ112&gt;=0.285,"達成","未")</f>
        <v>#DIV/0!</v>
      </c>
      <c r="AK111" s="166" t="e">
        <f t="shared" ca="1" si="126"/>
        <v>#DIV/0!</v>
      </c>
      <c r="AL111" s="167" t="str">
        <f ca="1">IF(AL112="-","-",IF(AL112&gt;=0.285,"達成","未"))</f>
        <v>-</v>
      </c>
      <c r="AM111" s="251"/>
      <c r="AN111" s="230"/>
      <c r="AO111" s="233"/>
      <c r="AP111" s="236"/>
      <c r="AQ111" s="239"/>
      <c r="AR111" s="178"/>
      <c r="AS111" s="174"/>
      <c r="AT111" s="174"/>
      <c r="AU111" s="184"/>
      <c r="AV111" s="184"/>
      <c r="AW111" s="40"/>
      <c r="AX111" s="99"/>
      <c r="AY111" s="100"/>
      <c r="BA111" s="168"/>
      <c r="BB111" s="169"/>
      <c r="BC111" s="169"/>
      <c r="BD111" s="169"/>
      <c r="BE111" s="169"/>
      <c r="BF111" s="169"/>
      <c r="BG111" s="170"/>
    </row>
    <row r="112" spans="2:59" s="4" customFormat="1" ht="20.149999999999999" customHeight="1" thickBot="1" x14ac:dyDescent="0.25">
      <c r="B112" s="226"/>
      <c r="C112" s="219"/>
      <c r="D112" s="219"/>
      <c r="E112" s="219"/>
      <c r="F112" s="219"/>
      <c r="G112" s="219"/>
      <c r="H112" s="219"/>
      <c r="I112" s="219"/>
      <c r="J112" s="219"/>
      <c r="K112" s="219"/>
      <c r="L112" s="219"/>
      <c r="M112" s="219"/>
      <c r="N112" s="219"/>
      <c r="O112" s="219"/>
      <c r="P112" s="219"/>
      <c r="Q112" s="219"/>
      <c r="R112" s="219"/>
      <c r="S112" s="219"/>
      <c r="T112" s="219"/>
      <c r="U112" s="219"/>
      <c r="V112" s="219"/>
      <c r="W112" s="219"/>
      <c r="X112" s="219"/>
      <c r="Y112" s="219"/>
      <c r="Z112" s="219"/>
      <c r="AA112" s="219"/>
      <c r="AB112" s="219"/>
      <c r="AC112" s="219"/>
      <c r="AD112" s="219"/>
      <c r="AE112" s="219"/>
      <c r="AF112" s="219"/>
      <c r="AG112" s="209"/>
      <c r="AH112" s="114" t="e">
        <f ca="1">AVERAGE(AH113:AH118)</f>
        <v>#DIV/0!</v>
      </c>
      <c r="AI112" s="115" t="e">
        <f t="shared" ref="AI112:AK112" ca="1" si="127">AVERAGE(AI113:AI118)</f>
        <v>#DIV/0!</v>
      </c>
      <c r="AJ112" s="115" t="e">
        <f t="shared" ca="1" si="127"/>
        <v>#DIV/0!</v>
      </c>
      <c r="AK112" s="115" t="e">
        <f t="shared" ca="1" si="127"/>
        <v>#DIV/0!</v>
      </c>
      <c r="AL112" s="104" t="str">
        <f ca="1">IFERROR(AVERAGE(AL113:AL118),"-")</f>
        <v>-</v>
      </c>
      <c r="AM112" s="64"/>
      <c r="AN112" s="48" t="e">
        <f>AVERAGE(AN113:AN118)</f>
        <v>#DIV/0!</v>
      </c>
      <c r="AO112" s="30" t="e">
        <f>IF(AN112&gt;=0.285,"達成","未")</f>
        <v>#DIV/0!</v>
      </c>
      <c r="AP112" s="71"/>
      <c r="AQ112" s="72" t="e">
        <f>AVERAGE(AQ113:AQ118)</f>
        <v>#DIV/0!</v>
      </c>
      <c r="AR112" s="62" t="s">
        <v>15</v>
      </c>
      <c r="AS112" s="49" t="s">
        <v>16</v>
      </c>
      <c r="AT112" s="50" t="s">
        <v>58</v>
      </c>
      <c r="AU112" s="38" t="s">
        <v>56</v>
      </c>
      <c r="AV112" s="173" t="s">
        <v>57</v>
      </c>
      <c r="AW112" s="60" t="s">
        <v>66</v>
      </c>
      <c r="AX112" s="214" t="s">
        <v>91</v>
      </c>
      <c r="AY112" s="215">
        <f>MOD(AY110-AY108,7)</f>
        <v>6</v>
      </c>
      <c r="AZ112" s="97" t="s">
        <v>106</v>
      </c>
      <c r="BA112" s="111"/>
      <c r="BB112" s="111" t="s">
        <v>83</v>
      </c>
      <c r="BC112" s="111" t="s">
        <v>84</v>
      </c>
      <c r="BD112" s="111" t="s">
        <v>85</v>
      </c>
      <c r="BE112" s="111" t="s">
        <v>86</v>
      </c>
      <c r="BF112" s="111" t="s">
        <v>87</v>
      </c>
      <c r="BG112" s="111" t="s">
        <v>101</v>
      </c>
    </row>
    <row r="113" spans="1:59" s="4" customFormat="1" ht="20.149999999999999" customHeight="1" x14ac:dyDescent="0.2">
      <c r="B113" s="51" t="str">
        <f>IF($R$5&lt;&gt;"",$R$5,"-")</f>
        <v>-</v>
      </c>
      <c r="C113" s="182"/>
      <c r="D113" s="182"/>
      <c r="E113" s="182"/>
      <c r="F113" s="182"/>
      <c r="G113" s="182"/>
      <c r="H113" s="182"/>
      <c r="I113" s="182"/>
      <c r="J113" s="182"/>
      <c r="K113" s="182"/>
      <c r="L113" s="182"/>
      <c r="M113" s="182"/>
      <c r="N113" s="182"/>
      <c r="O113" s="182"/>
      <c r="P113" s="182"/>
      <c r="Q113" s="182"/>
      <c r="R113" s="182"/>
      <c r="S113" s="182"/>
      <c r="T113" s="182"/>
      <c r="U113" s="182"/>
      <c r="V113" s="182"/>
      <c r="W113" s="182"/>
      <c r="X113" s="182"/>
      <c r="Y113" s="182"/>
      <c r="Z113" s="182"/>
      <c r="AA113" s="182"/>
      <c r="AB113" s="182"/>
      <c r="AC113" s="182"/>
      <c r="AD113" s="182"/>
      <c r="AE113" s="182"/>
      <c r="AF113" s="182"/>
      <c r="AG113" s="183"/>
      <c r="AH113" s="122" t="str">
        <f ca="1">IFERROR(IF(B113="-","-",IF(AY108=7,COUNTIF(OFFSET($C113,0,0,1,$AY108),"○")/(7-BB113),(COUNTIF(OFFSET($C113,0,0,1,$AY108),"○")+COUNTIF(OFFSET($C113,-14,DAY(EOMONTH(C106-1,0))-7+$AY108,1,7-$AY108),"○"))/(7-BB113))),"-")</f>
        <v>-</v>
      </c>
      <c r="AI113" s="116" t="str">
        <f ca="1">IF($B113="-","-",COUNTIF(OFFSET($C113,0,$AY108,1,7),"○")/7-BC113)</f>
        <v>-</v>
      </c>
      <c r="AJ113" s="145" t="str">
        <f ca="1">IF($B113="-","-",COUNTIF(OFFSET($C113,0,$AY108,1,7),"○")/7-BD113)</f>
        <v>-</v>
      </c>
      <c r="AK113" s="145" t="str">
        <f ca="1">IF($B113="-","-",COUNTIF(OFFSET($C113,0,$AY108,1,7),"○")/7-BE113)</f>
        <v>-</v>
      </c>
      <c r="AL113" s="146" t="str">
        <f ca="1">IF($B113="-","-",IF((AY116+SIGN(AY108))&lt;5,"-",COUNTIF(OFFSET(C113,0,AY108+21,1,7),"○")/(7-BF113)))</f>
        <v>-</v>
      </c>
      <c r="AM113" s="65">
        <f>AU113</f>
        <v>0</v>
      </c>
      <c r="AN113" s="41" t="str">
        <f>IFERROR(AM113/AS113,"")</f>
        <v/>
      </c>
      <c r="AO113" s="67" t="str">
        <f t="shared" ref="AO113:AO118" si="128">IFERROR(IF(B113="-",B113,IF(AM113/AS113&gt;=0.285,"達成","未")),"-")</f>
        <v>-</v>
      </c>
      <c r="AP113" s="73">
        <f t="shared" ref="AP113:AP118" si="129">AV113</f>
        <v>0</v>
      </c>
      <c r="AQ113" s="74" t="str">
        <f>IFERROR(AP113/AT113,"")</f>
        <v/>
      </c>
      <c r="AR113" s="176">
        <f>COUNT(C107:AG107)</f>
        <v>31</v>
      </c>
      <c r="AS113" s="175">
        <f t="shared" ref="AS113:AS118" si="130">IF(OR(B113="-",B113=""),0,IFERROR(AR113-COUNTIF(C113:AG113,"外"),))</f>
        <v>0</v>
      </c>
      <c r="AT113" s="175">
        <f t="shared" ref="AT113:AT118" si="131">AS113+AT99</f>
        <v>0</v>
      </c>
      <c r="AU113" s="175">
        <f t="shared" ref="AU113:AU118" si="132">COUNTIF(C113:AG113,"○")</f>
        <v>0</v>
      </c>
      <c r="AV113" s="175">
        <f t="shared" ref="AV113:AV118" si="133">AV99+AU113</f>
        <v>0</v>
      </c>
      <c r="AW113" s="98">
        <f>IF(C106&gt;DATE($K$6,$M$6,1),0,IF(SUM(AS113:AS118)=0,1,IF(AO112="達成",1,0)))</f>
        <v>0</v>
      </c>
      <c r="AX113" s="214"/>
      <c r="AY113" s="215"/>
      <c r="AZ113" s="98">
        <f>IF(C106&gt;DATE($K$6,$M$6,1),0,IF(SUM(AS113:AS118)=0,1,IF(AND(AH112&gt;0.285,AI112&gt;0.285,AJ112&gt;0.285,AK112&gt;0.285,AL112&gt;0.285),1,0)))</f>
        <v>0</v>
      </c>
      <c r="BA113" s="111" t="s">
        <v>95</v>
      </c>
      <c r="BB113" s="111">
        <f ca="1">IF(AY108=7,COUNTIF(OFFSET($C113,0,0,1,$AY108),"外"),COUNTIF(OFFSET($C113,0,0,1,$AY108),"外")+COUNTIF(OFFSET($C113,-13,DAY(EOMONTH(C106-1,0))-7+$AY108,1,7-$AY108),"外"))</f>
        <v>0</v>
      </c>
      <c r="BC113" s="111">
        <f ca="1">COUNTIF(OFFSET($C113,0,$AY108,1,7),"外")</f>
        <v>0</v>
      </c>
      <c r="BD113" s="111">
        <f ca="1">COUNTIF(OFFSET($C113,0,$AY108+7,1,7),"外")</f>
        <v>0</v>
      </c>
      <c r="BE113" s="111">
        <f ca="1">COUNTIF(OFFSET($C113,0,$AY108+14,1,7),"外")</f>
        <v>0</v>
      </c>
      <c r="BF113" s="111">
        <f ca="1">COUNTIF(OFFSET(C113,0,AY108+21,1,7),"外")</f>
        <v>0</v>
      </c>
      <c r="BG113" s="111">
        <f ca="1">SUM(BB113:BF113)</f>
        <v>0</v>
      </c>
    </row>
    <row r="114" spans="1:59" s="4" customFormat="1" ht="20.149999999999999" customHeight="1" x14ac:dyDescent="0.2">
      <c r="B114" s="45" t="str">
        <f>IF($S$5&lt;&gt;"",$S$5,"-")</f>
        <v>-</v>
      </c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52"/>
      <c r="AH114" s="90" t="str">
        <f ca="1">IFERROR(IF(B99="-","-",IF(AY108=7,COUNTIF(OFFSET($C114,0,0,1,$AY108),"○")/(7-BB114),(COUNTIF(OFFSET($C114,0,0,1,$AY108),"○")+COUNTIF(OFFSET($C114,-14,DAY(EOMONTH(C106-1,0))-7+$AY108,1,7-$AY108),"○"))/(7-BB114))),"-")</f>
        <v>-</v>
      </c>
      <c r="AI114" s="89" t="str">
        <f ca="1">IF(B114="-","-",COUNTIF(OFFSET($C114,0,$AY108,1,7),"○")/7-BC114)</f>
        <v>-</v>
      </c>
      <c r="AJ114" s="89" t="str">
        <f ca="1">IF($B114="-","-",COUNTIF(OFFSET($C114,0,$AY109,1,7),"○")/7-BD114)</f>
        <v>-</v>
      </c>
      <c r="AK114" s="89" t="str">
        <f ca="1">IF($B114="-","-",COUNTIF(OFFSET($C114,0,$AY108,1,7),"○")/7-BE114)</f>
        <v>-</v>
      </c>
      <c r="AL114" s="105" t="str">
        <f ca="1">IF($B114="-","-",IF((AY116+SIGN(AY108))&lt;5,"-",COUNTIF(OFFSET(C114,0,AY108+21,1,7),"○")/(7-BF114)))</f>
        <v>-</v>
      </c>
      <c r="AM114" s="172">
        <f t="shared" ref="AM114:AM116" si="134">AU114</f>
        <v>0</v>
      </c>
      <c r="AN114" s="41" t="str">
        <f t="shared" ref="AN114" si="135">IFERROR(AM114/AS114,"")</f>
        <v/>
      </c>
      <c r="AO114" s="66" t="str">
        <f t="shared" si="128"/>
        <v>-</v>
      </c>
      <c r="AP114" s="177">
        <f t="shared" si="129"/>
        <v>0</v>
      </c>
      <c r="AQ114" s="75" t="str">
        <f t="shared" ref="AQ114:AQ116" si="136">IFERROR(AP114/AT114,"")</f>
        <v/>
      </c>
      <c r="AR114" s="176">
        <f>COUNT(C107:AG107)</f>
        <v>31</v>
      </c>
      <c r="AS114" s="175">
        <f t="shared" si="130"/>
        <v>0</v>
      </c>
      <c r="AT114" s="175">
        <f t="shared" si="131"/>
        <v>0</v>
      </c>
      <c r="AU114" s="175">
        <f t="shared" si="132"/>
        <v>0</v>
      </c>
      <c r="AV114" s="175">
        <f t="shared" si="133"/>
        <v>0</v>
      </c>
      <c r="AW114" s="40"/>
      <c r="AX114" s="216" t="s">
        <v>92</v>
      </c>
      <c r="AY114" s="196">
        <f>SIGN(AY108)+SIGN(AY112)+AY116</f>
        <v>5</v>
      </c>
      <c r="BA114" s="111" t="s">
        <v>96</v>
      </c>
      <c r="BB114" s="111">
        <f ca="1">IF(AY108=7,COUNTIF(OFFSET($C114,0,0,1,$AY108),"外"),COUNTIF(OFFSET($C114,0,0,1,$AY108),"外")+COUNTIF(OFFSET($C114,-13,DAY(EOMONTH(C106-1,0))-7+$AY108,1,7-$AY108),"外"))</f>
        <v>0</v>
      </c>
      <c r="BC114" s="111">
        <f ca="1">COUNTIF(OFFSET($C114,0,$AY108,1,7),"外")</f>
        <v>0</v>
      </c>
      <c r="BD114" s="111">
        <f ca="1">COUNTIF(OFFSET($C114,0,$AY108+7,1,7),"外")</f>
        <v>0</v>
      </c>
      <c r="BE114" s="111">
        <f ca="1">COUNTIF(OFFSET($C114,0,$AY108+14,1,7),"外")</f>
        <v>0</v>
      </c>
      <c r="BF114" s="111">
        <f ca="1">COUNTIF(OFFSET(C114,0,AY108+21,1,7),"外")</f>
        <v>0</v>
      </c>
      <c r="BG114" s="111">
        <f t="shared" ref="BG114:BG116" ca="1" si="137">SUM(BB114:BF114)</f>
        <v>0</v>
      </c>
    </row>
    <row r="115" spans="1:59" s="4" customFormat="1" ht="20.149999999999999" customHeight="1" x14ac:dyDescent="0.2">
      <c r="B115" s="45" t="str">
        <f>IF($T$5&lt;&gt;"",$T$5,"-")</f>
        <v>-</v>
      </c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52"/>
      <c r="AH115" s="90" t="str">
        <f ca="1">IFERROR(IF(B115="-","-",IF(AY108=7,COUNTIF(OFFSET($C115,0,0,1,$AY108),"○")/(7-BB115),(COUNTIF(OFFSET($C115,0,0,1,$AY108),"○")+COUNTIF(OFFSET($C115,-14,DAY(EOMONTH(C106-1,0))-7+$AY108,1,7-$AY108),"○"))/(7-BB115))),"-")</f>
        <v>-</v>
      </c>
      <c r="AI115" s="89" t="str">
        <f ca="1">IF(B115="-","-",COUNTIF(OFFSET($C115,0,$AY108,1,7),"○")/7-BC115)</f>
        <v>-</v>
      </c>
      <c r="AJ115" s="89" t="str">
        <f ca="1">IF($B115="-","-",COUNTIF(OFFSET($C115,0,$AY108,1,7),"○")/7-BD115)</f>
        <v>-</v>
      </c>
      <c r="AK115" s="89" t="str">
        <f ca="1">IF($B115="-","-",COUNTIF(OFFSET($C115,0,$AY108,1,7),"○")/7-BE115)</f>
        <v>-</v>
      </c>
      <c r="AL115" s="105" t="str">
        <f ca="1">IF($B115="-","-",IF((AY116+SIGN(AY108))&lt;5,"-",COUNTIF(OFFSET(C115,0,AY108+21,1,7),"○")/(7-BF115)))</f>
        <v>-</v>
      </c>
      <c r="AM115" s="172">
        <f t="shared" si="134"/>
        <v>0</v>
      </c>
      <c r="AN115" s="41" t="str">
        <f>IFERROR(AM115/AS115,"")</f>
        <v/>
      </c>
      <c r="AO115" s="66" t="str">
        <f t="shared" si="128"/>
        <v>-</v>
      </c>
      <c r="AP115" s="177">
        <f t="shared" si="129"/>
        <v>0</v>
      </c>
      <c r="AQ115" s="75" t="str">
        <f t="shared" si="136"/>
        <v/>
      </c>
      <c r="AR115" s="176">
        <f>COUNT(C107:AG107)</f>
        <v>31</v>
      </c>
      <c r="AS115" s="175">
        <f t="shared" si="130"/>
        <v>0</v>
      </c>
      <c r="AT115" s="175">
        <f t="shared" si="131"/>
        <v>0</v>
      </c>
      <c r="AU115" s="175">
        <f t="shared" si="132"/>
        <v>0</v>
      </c>
      <c r="AV115" s="175">
        <f t="shared" si="133"/>
        <v>0</v>
      </c>
      <c r="AW115" s="40"/>
      <c r="AX115" s="217"/>
      <c r="AY115" s="197"/>
      <c r="BA115" s="111" t="s">
        <v>97</v>
      </c>
      <c r="BB115" s="111">
        <f ca="1">IF(AY108=7,COUNTIF(OFFSET($C115,0,0,1,$AY108),"外"),COUNTIF(OFFSET($C115,0,0,1,$AY108),"外")+COUNTIF(OFFSET($C115,-13,DAY(EOMONTH(C106-1,0))-7+$AY108,1,7-$AY108),"外"))</f>
        <v>0</v>
      </c>
      <c r="BC115" s="111">
        <f ca="1">COUNTIF(OFFSET($C115,0,$AY108,1,7),"外")</f>
        <v>0</v>
      </c>
      <c r="BD115" s="111">
        <f ca="1">COUNTIF(OFFSET($C115,0,$AY108+7,1,7),"外")</f>
        <v>0</v>
      </c>
      <c r="BE115" s="111">
        <f ca="1">COUNTIF(OFFSET($C115,0,$AY108+14,1,7),"外")</f>
        <v>0</v>
      </c>
      <c r="BF115" s="111">
        <f ca="1">COUNTIF(OFFSET(C115,0,AY108+21,1,7),"外")</f>
        <v>0</v>
      </c>
      <c r="BG115" s="111">
        <f t="shared" ca="1" si="137"/>
        <v>0</v>
      </c>
    </row>
    <row r="116" spans="1:59" s="4" customFormat="1" ht="20.149999999999999" customHeight="1" x14ac:dyDescent="0.2">
      <c r="B116" s="45" t="str">
        <f>IF($U$5&lt;&gt;"",$U$5,"-")</f>
        <v>-</v>
      </c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52"/>
      <c r="AH116" s="90" t="str">
        <f ca="1">IFERROR(IF(B116="-","-",IF(AY108=7,COUNTIF(OFFSET($C116,0,0,1,$AY108),"○")/(7-BB116),(COUNTIF(OFFSET($C116,0,0,1,$AY108),"○")+COUNTIF(OFFSET($C116,-14,DAY(EOMONTH(C106-1,0))-7+$AY108,1,7-$AY108),"○"))/(7-BB116))),"-")</f>
        <v>-</v>
      </c>
      <c r="AI116" s="89" t="str">
        <f ca="1">IF(B116="-","-",COUNTIF(OFFSET($C116,0,$AY108,1,7),"○")/7-BC116)</f>
        <v>-</v>
      </c>
      <c r="AJ116" s="89" t="str">
        <f ca="1">IF($B116="-","-",COUNTIF(OFFSET($C116,0,$AY108,1,7),"○")/7-BD116)</f>
        <v>-</v>
      </c>
      <c r="AK116" s="89" t="str">
        <f ca="1">IF($B116="-","-",COUNTIF(OFFSET($C116,0,$AY108,1,7),"○")/7-BE116)</f>
        <v>-</v>
      </c>
      <c r="AL116" s="105" t="str">
        <f ca="1">IF($B116="-","-",IF((AY116+SIGN(AY108))&lt;5,"-",COUNTIF(OFFSET(C116,0,AY108+21,1,7),"○")/(7-BF116)))</f>
        <v>-</v>
      </c>
      <c r="AM116" s="172">
        <f t="shared" si="134"/>
        <v>0</v>
      </c>
      <c r="AN116" s="41" t="str">
        <f t="shared" ref="AN116:AN117" si="138">IFERROR(AM116/AS116,"")</f>
        <v/>
      </c>
      <c r="AO116" s="66" t="str">
        <f t="shared" si="128"/>
        <v>-</v>
      </c>
      <c r="AP116" s="177">
        <f t="shared" si="129"/>
        <v>0</v>
      </c>
      <c r="AQ116" s="75" t="str">
        <f t="shared" si="136"/>
        <v/>
      </c>
      <c r="AR116" s="176">
        <f>COUNT(C107:AG107)</f>
        <v>31</v>
      </c>
      <c r="AS116" s="175">
        <f t="shared" si="130"/>
        <v>0</v>
      </c>
      <c r="AT116" s="175">
        <f t="shared" si="131"/>
        <v>0</v>
      </c>
      <c r="AU116" s="175">
        <f t="shared" si="132"/>
        <v>0</v>
      </c>
      <c r="AV116" s="175">
        <f t="shared" si="133"/>
        <v>0</v>
      </c>
      <c r="AW116" s="40"/>
      <c r="AX116" s="194" t="s">
        <v>93</v>
      </c>
      <c r="AY116" s="196">
        <f>ROUNDDOWN((AY110-AY108)/7,0)</f>
        <v>3</v>
      </c>
      <c r="BA116" s="111" t="s">
        <v>98</v>
      </c>
      <c r="BB116" s="111">
        <f ca="1">IF(AY108=7,COUNTIF(OFFSET($C116,0,0,1,$AY108),"外"),COUNTIF(OFFSET($C116,0,0,1,$AY108),"外")+COUNTIF(OFFSET($C116,-13,DAY(EOMONTH(C106-1,0))-7+$AY108,1,7-$AY108),"外"))</f>
        <v>0</v>
      </c>
      <c r="BC116" s="111">
        <f ca="1">COUNTIF(OFFSET($C116,0,$AY108,1,7),"外")</f>
        <v>0</v>
      </c>
      <c r="BD116" s="111">
        <f ca="1">COUNTIF(OFFSET($C116,0,$AY108+7,1,7),"外")</f>
        <v>0</v>
      </c>
      <c r="BE116" s="111">
        <f ca="1">COUNTIF(OFFSET($C116,0,$AY108+14,1,7),"外")</f>
        <v>0</v>
      </c>
      <c r="BF116" s="111">
        <f ca="1">COUNTIF(OFFSET(C116,0,AY108+21,1,7),"外")</f>
        <v>0</v>
      </c>
      <c r="BG116" s="111">
        <f t="shared" ca="1" si="137"/>
        <v>0</v>
      </c>
    </row>
    <row r="117" spans="1:59" s="4" customFormat="1" ht="20.149999999999999" customHeight="1" x14ac:dyDescent="0.2">
      <c r="B117" s="45" t="str">
        <f>IF($V$5&lt;&gt;"",$V$5,"-")</f>
        <v>-</v>
      </c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52"/>
      <c r="AH117" s="90" t="str">
        <f ca="1">IFERROR(IF(B117="-","-",IF(AY108=7,COUNTIF(OFFSET($C117,0,0,1,$AY108),"○")/(7-BB117),(COUNTIF(OFFSET($C117,0,0,1,$AY108),"○")+COUNTIF(OFFSET($C117,-14,DAY(EOMONTH(C106-1,0))-7+$AY108,1,7-$AY108),"○"))/(7-BB117))),"-")</f>
        <v>-</v>
      </c>
      <c r="AI117" s="89" t="str">
        <f ca="1">IF(B117="-","-",COUNTIF(OFFSET($C117,0,$AY108,1,7),"○")/7-BC117)</f>
        <v>-</v>
      </c>
      <c r="AJ117" s="89" t="str">
        <f ca="1">IF($B117="-","-",COUNTIF(OFFSET($C117,0,$AY108,1,7),"○")/7-BD117)</f>
        <v>-</v>
      </c>
      <c r="AK117" s="89" t="str">
        <f ca="1">IF($B117="-","-",COUNTIF(OFFSET($C117,0,$AY108,1,7),"○")/7-BE117)</f>
        <v>-</v>
      </c>
      <c r="AL117" s="105" t="str">
        <f ca="1">IF($B117="-","-",IF((AY116+SIGN(AY108))&lt;5,"-",COUNTIF(OFFSET(C117,0,AY108+21,1,7),"○")/(7-BF117)))</f>
        <v>-</v>
      </c>
      <c r="AM117" s="172">
        <f>AU117</f>
        <v>0</v>
      </c>
      <c r="AN117" s="41" t="str">
        <f t="shared" si="138"/>
        <v/>
      </c>
      <c r="AO117" s="66" t="str">
        <f t="shared" si="128"/>
        <v>-</v>
      </c>
      <c r="AP117" s="177">
        <f t="shared" si="129"/>
        <v>0</v>
      </c>
      <c r="AQ117" s="75" t="str">
        <f>IFERROR(AP117/AT117,"")</f>
        <v/>
      </c>
      <c r="AR117" s="176">
        <f>COUNT(C107:AG107)</f>
        <v>31</v>
      </c>
      <c r="AS117" s="175">
        <f t="shared" si="130"/>
        <v>0</v>
      </c>
      <c r="AT117" s="175">
        <f t="shared" si="131"/>
        <v>0</v>
      </c>
      <c r="AU117" s="175">
        <f t="shared" si="132"/>
        <v>0</v>
      </c>
      <c r="AV117" s="175">
        <f t="shared" si="133"/>
        <v>0</v>
      </c>
      <c r="AW117" s="40"/>
      <c r="AX117" s="195"/>
      <c r="AY117" s="197"/>
      <c r="BA117" s="111" t="s">
        <v>99</v>
      </c>
      <c r="BB117" s="111">
        <f ca="1">IF(AY108=7,COUNTIF(OFFSET($C117,0,0,1,$AY108),"外"),COUNTIF(OFFSET($C117,0,0,1,$AY108),"外")+COUNTIF(OFFSET($C117,-13,DAY(EOMONTH(C106-1,0))-7+$AY108,1,7-$AY108),"外"))</f>
        <v>0</v>
      </c>
      <c r="BC117" s="111">
        <f ca="1">COUNTIF(OFFSET($C117,0,$AY108,1,7),"外")</f>
        <v>0</v>
      </c>
      <c r="BD117" s="111">
        <f ca="1">COUNTIF(OFFSET($C117,0,$AY108+7,1,7),"外")</f>
        <v>0</v>
      </c>
      <c r="BE117" s="111">
        <f ca="1">COUNTIF(OFFSET($C117,0,$AY108+14,1,7),"外")</f>
        <v>0</v>
      </c>
      <c r="BF117" s="111">
        <f ca="1">COUNTIF(OFFSET(C117,0,AY108+21,1,7),"外")</f>
        <v>0</v>
      </c>
      <c r="BG117" s="111">
        <f ca="1">SUM(BB117:BF117)</f>
        <v>0</v>
      </c>
    </row>
    <row r="118" spans="1:59" s="4" customFormat="1" ht="20.149999999999999" customHeight="1" thickBot="1" x14ac:dyDescent="0.25">
      <c r="B118" s="46" t="str">
        <f>IF($W$5&lt;&gt;"",$W$5,"-")</f>
        <v>-</v>
      </c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53"/>
      <c r="AH118" s="91" t="str">
        <f ca="1">IFERROR(IF(B118="-","-",IF(AY108=7,COUNTIF(OFFSET($C118,0,0,1,$AY108),"○")/(7-BB118),(COUNTIF(OFFSET($C118,0,0,1,$AY108),"○")+COUNTIF(OFFSET($C118,-14,DAY(EOMONTH(C106-1,0))-7+$AY108,1,7-$AY108),"○"))/(7-BB118))),"-")</f>
        <v>-</v>
      </c>
      <c r="AI118" s="92" t="str">
        <f ca="1">IF(B118="-","-",COUNTIF(OFFSET($C118,0,$AY108,1,7),"○")/7-BC118)</f>
        <v>-</v>
      </c>
      <c r="AJ118" s="92" t="str">
        <f ca="1">IF($B118="-","-",COUNTIF(OFFSET($C118,0,$AY108,1,7),"○")/7-BD118)</f>
        <v>-</v>
      </c>
      <c r="AK118" s="92" t="str">
        <f ca="1">IF($B118="-","-",COUNTIF(OFFSET($C118,0,$AY108,1,7),"○")/7-BE118)</f>
        <v>-</v>
      </c>
      <c r="AL118" s="106" t="str">
        <f ca="1">IF($B118="-","-",IF((AY116+SIGN(AY108))&lt;5,"-",COUNTIF(OFFSET(C118,0,AY108+21,1,7),"○")/(7-BF118)))</f>
        <v>-</v>
      </c>
      <c r="AM118" s="64">
        <f t="shared" ref="AM118" si="139">AU118</f>
        <v>0</v>
      </c>
      <c r="AN118" s="48" t="str">
        <f>IFERROR(AM118/AS118,"")</f>
        <v/>
      </c>
      <c r="AO118" s="30" t="str">
        <f t="shared" si="128"/>
        <v>-</v>
      </c>
      <c r="AP118" s="71">
        <f t="shared" si="129"/>
        <v>0</v>
      </c>
      <c r="AQ118" s="72" t="str">
        <f t="shared" ref="AQ118" si="140">IFERROR(AP118/AT118,"")</f>
        <v/>
      </c>
      <c r="AR118" s="176">
        <f>COUNT(C107:AG107)</f>
        <v>31</v>
      </c>
      <c r="AS118" s="175">
        <f t="shared" si="130"/>
        <v>0</v>
      </c>
      <c r="AT118" s="175">
        <f t="shared" si="131"/>
        <v>0</v>
      </c>
      <c r="AU118" s="175">
        <f t="shared" si="132"/>
        <v>0</v>
      </c>
      <c r="AV118" s="175">
        <f t="shared" si="133"/>
        <v>0</v>
      </c>
      <c r="AW118" s="40"/>
      <c r="AX118" s="101"/>
      <c r="AY118" s="102"/>
      <c r="BA118" s="111" t="s">
        <v>100</v>
      </c>
      <c r="BB118" s="111">
        <f ca="1">IF(AY108=7,COUNTIF(OFFSET($C118,0,0,1,$AY108),"外"),COUNTIF(OFFSET($C118,0,0,1,$AY108),"外")+COUNTIF(OFFSET($C118,-13,DAY(EOMONTH(C106-1,0))-7+$AY108,1,7-$AY108),"外"))</f>
        <v>0</v>
      </c>
      <c r="BC118" s="111">
        <f ca="1">COUNTIF(OFFSET($C118,0,$AY108,1,7),"外")</f>
        <v>0</v>
      </c>
      <c r="BD118" s="111">
        <f ca="1">COUNTIF(OFFSET($C118,0,$AY108+7,1,7),"外")</f>
        <v>0</v>
      </c>
      <c r="BE118" s="111">
        <f ca="1">COUNTIF(OFFSET($C118,0,$AY108+14,1,7),"外")</f>
        <v>0</v>
      </c>
      <c r="BF118" s="111">
        <f ca="1">COUNTIF(OFFSET(C118,0,AY108+21,1,7),"外")</f>
        <v>0</v>
      </c>
      <c r="BG118" s="111">
        <f t="shared" ref="BG118" ca="1" si="141">SUM(BB118:BF118)</f>
        <v>0</v>
      </c>
    </row>
    <row r="119" spans="1:59" s="4" customFormat="1" ht="13.5" thickBot="1" x14ac:dyDescent="0.25">
      <c r="A119" s="2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2"/>
      <c r="AI119" s="2"/>
      <c r="AJ119" s="2"/>
      <c r="AK119" s="2"/>
      <c r="AL119" s="2"/>
      <c r="AM119" s="2"/>
      <c r="AN119" s="40"/>
      <c r="AO119" s="2"/>
      <c r="AP119" s="2"/>
      <c r="AQ119" s="2"/>
      <c r="AR119" s="32"/>
      <c r="AS119" s="32"/>
      <c r="AT119" s="32"/>
      <c r="AU119" s="32"/>
      <c r="AV119" s="32"/>
    </row>
    <row r="120" spans="1:59" s="4" customFormat="1" ht="13.5" customHeight="1" x14ac:dyDescent="0.2">
      <c r="A120" s="2"/>
      <c r="B120" s="181" t="s">
        <v>0</v>
      </c>
      <c r="C120" s="252">
        <f>DATE(YEAR(C106),MONTH(C106)+1,DAY(C106))</f>
        <v>45809</v>
      </c>
      <c r="D120" s="253"/>
      <c r="E120" s="253"/>
      <c r="F120" s="253"/>
      <c r="G120" s="253"/>
      <c r="H120" s="253"/>
      <c r="I120" s="253"/>
      <c r="J120" s="253"/>
      <c r="K120" s="253"/>
      <c r="L120" s="253"/>
      <c r="M120" s="253"/>
      <c r="N120" s="253"/>
      <c r="O120" s="253"/>
      <c r="P120" s="253"/>
      <c r="Q120" s="253"/>
      <c r="R120" s="253"/>
      <c r="S120" s="253"/>
      <c r="T120" s="253"/>
      <c r="U120" s="253"/>
      <c r="V120" s="253"/>
      <c r="W120" s="253"/>
      <c r="X120" s="253"/>
      <c r="Y120" s="253"/>
      <c r="Z120" s="253"/>
      <c r="AA120" s="253"/>
      <c r="AB120" s="253"/>
      <c r="AC120" s="253"/>
      <c r="AD120" s="253"/>
      <c r="AE120" s="253"/>
      <c r="AF120" s="253"/>
      <c r="AG120" s="253"/>
      <c r="AH120" s="254" t="s">
        <v>113</v>
      </c>
      <c r="AI120" s="255"/>
      <c r="AJ120" s="255"/>
      <c r="AK120" s="255"/>
      <c r="AL120" s="256"/>
      <c r="AM120" s="260" t="s">
        <v>46</v>
      </c>
      <c r="AN120" s="261"/>
      <c r="AO120" s="262"/>
      <c r="AP120" s="266" t="s">
        <v>11</v>
      </c>
      <c r="AQ120" s="267"/>
      <c r="AR120" s="270" t="s">
        <v>15</v>
      </c>
      <c r="AS120" s="206" t="s">
        <v>16</v>
      </c>
      <c r="AT120" s="221" t="s">
        <v>17</v>
      </c>
      <c r="AU120" s="241"/>
      <c r="AV120" s="241"/>
      <c r="AW120" s="40"/>
      <c r="AX120" s="242" t="s">
        <v>88</v>
      </c>
      <c r="AY120" s="243"/>
      <c r="AZ120" s="2"/>
      <c r="BA120" s="2"/>
      <c r="BB120" s="2"/>
      <c r="BC120" s="2"/>
      <c r="BD120" s="2"/>
      <c r="BE120" s="2"/>
      <c r="BF120" s="2"/>
      <c r="BG120" s="2"/>
    </row>
    <row r="121" spans="1:59" s="4" customFormat="1" x14ac:dyDescent="0.2">
      <c r="A121" s="2"/>
      <c r="B121" s="10" t="s">
        <v>1</v>
      </c>
      <c r="C121" s="11">
        <f>DATE(YEAR(C120),MONTH(C120),DAY(C120))</f>
        <v>45809</v>
      </c>
      <c r="D121" s="11">
        <f>IF(MONTH(DATE(YEAR(C121),MONTH(C121),DAY(C121)+1))=MONTH($C120),DATE(YEAR(C121),MONTH(C121),DAY(C121)+1),"")</f>
        <v>45810</v>
      </c>
      <c r="E121" s="11">
        <f t="shared" ref="E121:AG121" si="142">IF(MONTH(DATE(YEAR(D121),MONTH(D121),DAY(D121)+1))=MONTH($C120),DATE(YEAR(D121),MONTH(D121),DAY(D121)+1),"")</f>
        <v>45811</v>
      </c>
      <c r="F121" s="16">
        <f t="shared" si="142"/>
        <v>45812</v>
      </c>
      <c r="G121" s="11">
        <f t="shared" si="142"/>
        <v>45813</v>
      </c>
      <c r="H121" s="11">
        <f t="shared" si="142"/>
        <v>45814</v>
      </c>
      <c r="I121" s="11">
        <f t="shared" si="142"/>
        <v>45815</v>
      </c>
      <c r="J121" s="11">
        <f t="shared" si="142"/>
        <v>45816</v>
      </c>
      <c r="K121" s="11">
        <f t="shared" si="142"/>
        <v>45817</v>
      </c>
      <c r="L121" s="11">
        <f t="shared" si="142"/>
        <v>45818</v>
      </c>
      <c r="M121" s="11">
        <f t="shared" si="142"/>
        <v>45819</v>
      </c>
      <c r="N121" s="11">
        <f t="shared" si="142"/>
        <v>45820</v>
      </c>
      <c r="O121" s="11">
        <f t="shared" si="142"/>
        <v>45821</v>
      </c>
      <c r="P121" s="11">
        <f t="shared" si="142"/>
        <v>45822</v>
      </c>
      <c r="Q121" s="11">
        <f t="shared" si="142"/>
        <v>45823</v>
      </c>
      <c r="R121" s="11">
        <f t="shared" si="142"/>
        <v>45824</v>
      </c>
      <c r="S121" s="11">
        <f t="shared" si="142"/>
        <v>45825</v>
      </c>
      <c r="T121" s="11">
        <f t="shared" si="142"/>
        <v>45826</v>
      </c>
      <c r="U121" s="11">
        <f t="shared" si="142"/>
        <v>45827</v>
      </c>
      <c r="V121" s="11">
        <f t="shared" si="142"/>
        <v>45828</v>
      </c>
      <c r="W121" s="11">
        <f t="shared" si="142"/>
        <v>45829</v>
      </c>
      <c r="X121" s="11">
        <f t="shared" si="142"/>
        <v>45830</v>
      </c>
      <c r="Y121" s="11">
        <f t="shared" si="142"/>
        <v>45831</v>
      </c>
      <c r="Z121" s="11">
        <f t="shared" si="142"/>
        <v>45832</v>
      </c>
      <c r="AA121" s="11">
        <f t="shared" si="142"/>
        <v>45833</v>
      </c>
      <c r="AB121" s="11">
        <f t="shared" si="142"/>
        <v>45834</v>
      </c>
      <c r="AC121" s="11">
        <f t="shared" si="142"/>
        <v>45835</v>
      </c>
      <c r="AD121" s="11">
        <f t="shared" si="142"/>
        <v>45836</v>
      </c>
      <c r="AE121" s="11">
        <f t="shared" si="142"/>
        <v>45837</v>
      </c>
      <c r="AF121" s="18">
        <f t="shared" si="142"/>
        <v>45838</v>
      </c>
      <c r="AG121" s="18" t="str">
        <f t="shared" si="142"/>
        <v/>
      </c>
      <c r="AH121" s="257"/>
      <c r="AI121" s="258"/>
      <c r="AJ121" s="258"/>
      <c r="AK121" s="258"/>
      <c r="AL121" s="259"/>
      <c r="AM121" s="263"/>
      <c r="AN121" s="264"/>
      <c r="AO121" s="265"/>
      <c r="AP121" s="268"/>
      <c r="AQ121" s="269"/>
      <c r="AR121" s="271"/>
      <c r="AS121" s="207"/>
      <c r="AT121" s="221"/>
      <c r="AU121" s="241"/>
      <c r="AV121" s="241"/>
      <c r="AW121" s="40"/>
      <c r="AX121" s="244"/>
      <c r="AY121" s="245"/>
      <c r="AZ121" s="2"/>
      <c r="BA121" s="2"/>
      <c r="BB121" s="2"/>
      <c r="BC121" s="2"/>
      <c r="BD121" s="2"/>
      <c r="BE121" s="2"/>
      <c r="BF121" s="2"/>
      <c r="BG121" s="2"/>
    </row>
    <row r="122" spans="1:59" s="4" customFormat="1" ht="13" customHeight="1" x14ac:dyDescent="0.2">
      <c r="A122" s="2"/>
      <c r="B122" s="10" t="s">
        <v>2</v>
      </c>
      <c r="C122" s="12" t="str">
        <f t="shared" ref="C122:AG122" si="143">TEXT(C121,"aaa")</f>
        <v>日</v>
      </c>
      <c r="D122" s="12" t="str">
        <f t="shared" si="143"/>
        <v>月</v>
      </c>
      <c r="E122" s="12" t="str">
        <f t="shared" si="143"/>
        <v>火</v>
      </c>
      <c r="F122" s="17" t="str">
        <f t="shared" si="143"/>
        <v>水</v>
      </c>
      <c r="G122" s="12" t="str">
        <f t="shared" si="143"/>
        <v>木</v>
      </c>
      <c r="H122" s="12" t="str">
        <f t="shared" si="143"/>
        <v>金</v>
      </c>
      <c r="I122" s="12" t="str">
        <f t="shared" si="143"/>
        <v>土</v>
      </c>
      <c r="J122" s="12" t="str">
        <f t="shared" si="143"/>
        <v>日</v>
      </c>
      <c r="K122" s="12" t="str">
        <f t="shared" si="143"/>
        <v>月</v>
      </c>
      <c r="L122" s="12" t="str">
        <f t="shared" si="143"/>
        <v>火</v>
      </c>
      <c r="M122" s="12" t="str">
        <f t="shared" si="143"/>
        <v>水</v>
      </c>
      <c r="N122" s="12" t="str">
        <f t="shared" si="143"/>
        <v>木</v>
      </c>
      <c r="O122" s="12" t="str">
        <f t="shared" si="143"/>
        <v>金</v>
      </c>
      <c r="P122" s="12" t="str">
        <f t="shared" si="143"/>
        <v>土</v>
      </c>
      <c r="Q122" s="12" t="str">
        <f t="shared" si="143"/>
        <v>日</v>
      </c>
      <c r="R122" s="12" t="str">
        <f t="shared" si="143"/>
        <v>月</v>
      </c>
      <c r="S122" s="12" t="str">
        <f t="shared" si="143"/>
        <v>火</v>
      </c>
      <c r="T122" s="12" t="str">
        <f t="shared" si="143"/>
        <v>水</v>
      </c>
      <c r="U122" s="12" t="str">
        <f t="shared" si="143"/>
        <v>木</v>
      </c>
      <c r="V122" s="12" t="str">
        <f t="shared" si="143"/>
        <v>金</v>
      </c>
      <c r="W122" s="12" t="str">
        <f t="shared" si="143"/>
        <v>土</v>
      </c>
      <c r="X122" s="12" t="str">
        <f t="shared" si="143"/>
        <v>日</v>
      </c>
      <c r="Y122" s="12" t="str">
        <f t="shared" si="143"/>
        <v>月</v>
      </c>
      <c r="Z122" s="12" t="str">
        <f t="shared" si="143"/>
        <v>火</v>
      </c>
      <c r="AA122" s="12" t="str">
        <f t="shared" si="143"/>
        <v>水</v>
      </c>
      <c r="AB122" s="12" t="str">
        <f t="shared" si="143"/>
        <v>木</v>
      </c>
      <c r="AC122" s="12" t="str">
        <f t="shared" si="143"/>
        <v>金</v>
      </c>
      <c r="AD122" s="12" t="str">
        <f t="shared" si="143"/>
        <v>土</v>
      </c>
      <c r="AE122" s="12" t="str">
        <f t="shared" si="143"/>
        <v>日</v>
      </c>
      <c r="AF122" s="19" t="str">
        <f t="shared" si="143"/>
        <v>月</v>
      </c>
      <c r="AG122" s="19" t="str">
        <f t="shared" si="143"/>
        <v/>
      </c>
      <c r="AH122" s="246" t="s">
        <v>83</v>
      </c>
      <c r="AI122" s="247" t="s">
        <v>84</v>
      </c>
      <c r="AJ122" s="247" t="s">
        <v>85</v>
      </c>
      <c r="AK122" s="247" t="s">
        <v>86</v>
      </c>
      <c r="AL122" s="248" t="s">
        <v>87</v>
      </c>
      <c r="AM122" s="249" t="s">
        <v>40</v>
      </c>
      <c r="AN122" s="228" t="s">
        <v>12</v>
      </c>
      <c r="AO122" s="231" t="s">
        <v>47</v>
      </c>
      <c r="AP122" s="234" t="s">
        <v>40</v>
      </c>
      <c r="AQ122" s="237" t="s">
        <v>13</v>
      </c>
      <c r="AR122" s="240"/>
      <c r="AS122" s="221"/>
      <c r="AT122" s="221"/>
      <c r="AU122" s="171"/>
      <c r="AV122" s="171"/>
      <c r="AW122" s="40"/>
      <c r="AX122" s="223" t="s">
        <v>89</v>
      </c>
      <c r="AY122" s="224">
        <f>ABS(IF(WEEKDAY(C120,3)=0,7,WEEKDAY(C120,3)-7))</f>
        <v>1</v>
      </c>
      <c r="AZ122" s="2"/>
      <c r="BA122" s="2"/>
      <c r="BB122" s="2"/>
      <c r="BC122" s="2"/>
      <c r="BD122" s="2"/>
      <c r="BE122" s="2"/>
      <c r="BF122" s="2"/>
      <c r="BG122" s="2"/>
    </row>
    <row r="123" spans="1:59" s="4" customFormat="1" ht="26" customHeight="1" x14ac:dyDescent="0.2">
      <c r="A123" s="3"/>
      <c r="B123" s="225" t="s">
        <v>3</v>
      </c>
      <c r="C123" s="218" t="str">
        <f>IFERROR(VLOOKUP(C121,祝日一覧!$A:$C,3,FALSE),"")</f>
        <v/>
      </c>
      <c r="D123" s="218" t="str">
        <f>IFERROR(VLOOKUP(D121,祝日一覧!$A:$C,3,FALSE),"")</f>
        <v/>
      </c>
      <c r="E123" s="218" t="str">
        <f>IFERROR(VLOOKUP(E121,祝日一覧!$A:$C,3,FALSE),"")</f>
        <v/>
      </c>
      <c r="F123" s="218" t="str">
        <f>IFERROR(VLOOKUP(F121,祝日一覧!$A:$C,3,FALSE),"")</f>
        <v/>
      </c>
      <c r="G123" s="218" t="str">
        <f>IFERROR(VLOOKUP(G121,祝日一覧!$A:$C,3,FALSE),"")</f>
        <v/>
      </c>
      <c r="H123" s="218" t="str">
        <f>IFERROR(VLOOKUP(H121,祝日一覧!$A:$C,3,FALSE),"")</f>
        <v/>
      </c>
      <c r="I123" s="218" t="str">
        <f>IFERROR(VLOOKUP(I121,祝日一覧!$A:$C,3,FALSE),"")</f>
        <v/>
      </c>
      <c r="J123" s="218" t="str">
        <f>IFERROR(VLOOKUP(J121,祝日一覧!$A:$C,3,FALSE),"")</f>
        <v/>
      </c>
      <c r="K123" s="218" t="str">
        <f>IFERROR(VLOOKUP(K121,祝日一覧!$A:$C,3,FALSE),"")</f>
        <v/>
      </c>
      <c r="L123" s="218" t="str">
        <f>IFERROR(VLOOKUP(L121,祝日一覧!$A:$C,3,FALSE),"")</f>
        <v/>
      </c>
      <c r="M123" s="218" t="str">
        <f>IFERROR(VLOOKUP(M121,祝日一覧!$A:$C,3,FALSE),"")</f>
        <v/>
      </c>
      <c r="N123" s="218" t="str">
        <f>IFERROR(VLOOKUP(N121,祝日一覧!$A:$C,3,FALSE),"")</f>
        <v/>
      </c>
      <c r="O123" s="218" t="str">
        <f>IFERROR(VLOOKUP(O121,祝日一覧!$A:$C,3,FALSE),"")</f>
        <v/>
      </c>
      <c r="P123" s="218" t="str">
        <f>IFERROR(VLOOKUP(P121,祝日一覧!$A:$C,3,FALSE),"")</f>
        <v/>
      </c>
      <c r="Q123" s="218" t="str">
        <f>IFERROR(VLOOKUP(Q121,祝日一覧!$A:$C,3,FALSE),"")</f>
        <v/>
      </c>
      <c r="R123" s="218" t="str">
        <f>IFERROR(VLOOKUP(R121,祝日一覧!$A:$C,3,FALSE),"")</f>
        <v/>
      </c>
      <c r="S123" s="218" t="str">
        <f>IFERROR(VLOOKUP(S121,祝日一覧!$A:$C,3,FALSE),"")</f>
        <v/>
      </c>
      <c r="T123" s="218" t="str">
        <f>IFERROR(VLOOKUP(T121,祝日一覧!$A:$C,3,FALSE),"")</f>
        <v/>
      </c>
      <c r="U123" s="218" t="str">
        <f>IFERROR(VLOOKUP(U121,祝日一覧!$A:$C,3,FALSE),"")</f>
        <v/>
      </c>
      <c r="V123" s="218" t="str">
        <f>IFERROR(VLOOKUP(V121,祝日一覧!$A:$C,3,FALSE),"")</f>
        <v/>
      </c>
      <c r="W123" s="218" t="str">
        <f>IFERROR(VLOOKUP(W121,祝日一覧!$A:$C,3,FALSE),"")</f>
        <v/>
      </c>
      <c r="X123" s="218" t="str">
        <f>IFERROR(VLOOKUP(X121,祝日一覧!$A:$C,3,FALSE),"")</f>
        <v/>
      </c>
      <c r="Y123" s="218" t="str">
        <f>IFERROR(VLOOKUP(Y121,祝日一覧!$A:$C,3,FALSE),"")</f>
        <v/>
      </c>
      <c r="Z123" s="218" t="str">
        <f>IFERROR(VLOOKUP(Z121,祝日一覧!$A:$C,3,FALSE),"")</f>
        <v/>
      </c>
      <c r="AA123" s="218" t="str">
        <f>IFERROR(VLOOKUP(AA121,祝日一覧!$A:$C,3,FALSE),"")</f>
        <v/>
      </c>
      <c r="AB123" s="218" t="str">
        <f>IFERROR(VLOOKUP(AB121,祝日一覧!$A:$C,3,FALSE),"")</f>
        <v/>
      </c>
      <c r="AC123" s="218" t="str">
        <f>IFERROR(VLOOKUP(AC121,祝日一覧!$A:$C,3,FALSE),"")</f>
        <v/>
      </c>
      <c r="AD123" s="218" t="str">
        <f>IFERROR(VLOOKUP(AD121,祝日一覧!$A:$C,3,FALSE),"")</f>
        <v/>
      </c>
      <c r="AE123" s="218" t="str">
        <f>IFERROR(VLOOKUP(AE121,祝日一覧!$A:$C,3,FALSE),"")</f>
        <v/>
      </c>
      <c r="AF123" s="218" t="str">
        <f>IFERROR(VLOOKUP(AF121,祝日一覧!$A:$C,3,FALSE),"")</f>
        <v/>
      </c>
      <c r="AG123" s="218" t="str">
        <f>IFERROR(VLOOKUP(AG121,祝日一覧!$A:$C,3,FALSE),"")</f>
        <v/>
      </c>
      <c r="AH123" s="246"/>
      <c r="AI123" s="247"/>
      <c r="AJ123" s="247"/>
      <c r="AK123" s="247"/>
      <c r="AL123" s="248"/>
      <c r="AM123" s="250"/>
      <c r="AN123" s="229"/>
      <c r="AO123" s="232"/>
      <c r="AP123" s="235"/>
      <c r="AQ123" s="238"/>
      <c r="AR123" s="240"/>
      <c r="AS123" s="221"/>
      <c r="AT123" s="222"/>
      <c r="AU123" s="179"/>
      <c r="AV123" s="171"/>
      <c r="AW123" s="40"/>
      <c r="AX123" s="223"/>
      <c r="AY123" s="224"/>
      <c r="AZ123" s="3"/>
      <c r="BA123" s="3"/>
      <c r="BB123" s="3"/>
      <c r="BC123" s="3"/>
      <c r="BD123" s="3"/>
      <c r="BE123" s="3"/>
      <c r="BF123" s="3"/>
      <c r="BG123" s="3"/>
    </row>
    <row r="124" spans="1:59" s="4" customFormat="1" ht="37" customHeight="1" x14ac:dyDescent="0.2">
      <c r="A124" s="3"/>
      <c r="B124" s="226"/>
      <c r="C124" s="21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  <c r="O124" s="219"/>
      <c r="P124" s="219"/>
      <c r="Q124" s="219"/>
      <c r="R124" s="219"/>
      <c r="S124" s="219"/>
      <c r="T124" s="219"/>
      <c r="U124" s="219"/>
      <c r="V124" s="219"/>
      <c r="W124" s="219"/>
      <c r="X124" s="219"/>
      <c r="Y124" s="219"/>
      <c r="Z124" s="219"/>
      <c r="AA124" s="219"/>
      <c r="AB124" s="219"/>
      <c r="AC124" s="219"/>
      <c r="AD124" s="219"/>
      <c r="AE124" s="219"/>
      <c r="AF124" s="219"/>
      <c r="AG124" s="219"/>
      <c r="AH124" s="93" t="str">
        <f>IF($AY122=7,DBCS(1&amp;"日～"&amp;7&amp;"日"),DBCS("前"&amp;DAY(EOMONTH($C120-1,0))-6+$AY122&amp;"日～"&amp;$AY122&amp;"日"))</f>
        <v>前２６日～１日</v>
      </c>
      <c r="AI124" s="112" t="str">
        <f>DBCS($AY122+1&amp;"日～"&amp;$AY122+7&amp;"日")</f>
        <v>２日～８日</v>
      </c>
      <c r="AJ124" s="112" t="str">
        <f>DBCS($AY122+8&amp;"日～"&amp;$AY122+14&amp;"日")</f>
        <v>９日～１５日</v>
      </c>
      <c r="AK124" s="112" t="str">
        <f>DBCS($AY122+15&amp;"日～"&amp;$AY122+21&amp;"日")</f>
        <v>１６日～２２日</v>
      </c>
      <c r="AL124" s="113" t="str">
        <f>IF(AND(AY122=7,AY126=0),"-",IF($AY130=3,"-",DBCS($AY122+22&amp;"日～"&amp;$AY122+28&amp;"日")))</f>
        <v>２３日～２９日</v>
      </c>
      <c r="AM124" s="250"/>
      <c r="AN124" s="229"/>
      <c r="AO124" s="232"/>
      <c r="AP124" s="235"/>
      <c r="AQ124" s="238"/>
      <c r="AR124" s="178"/>
      <c r="AS124" s="174"/>
      <c r="AT124" s="174"/>
      <c r="AU124" s="184"/>
      <c r="AV124" s="184"/>
      <c r="AW124" s="40"/>
      <c r="AX124" s="99" t="s">
        <v>90</v>
      </c>
      <c r="AY124" s="100">
        <f>DAY(EOMONTH(C120,0))</f>
        <v>30</v>
      </c>
      <c r="AZ124" s="3"/>
      <c r="BA124" s="211" t="s">
        <v>105</v>
      </c>
      <c r="BB124" s="212"/>
      <c r="BC124" s="212"/>
      <c r="BD124" s="212"/>
      <c r="BE124" s="212"/>
      <c r="BF124" s="212"/>
      <c r="BG124" s="213"/>
    </row>
    <row r="125" spans="1:59" s="4" customFormat="1" ht="17.5" customHeight="1" x14ac:dyDescent="0.2">
      <c r="A125" s="3"/>
      <c r="B125" s="226"/>
      <c r="C125" s="21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  <c r="O125" s="219"/>
      <c r="P125" s="219"/>
      <c r="Q125" s="219"/>
      <c r="R125" s="219"/>
      <c r="S125" s="219"/>
      <c r="T125" s="219"/>
      <c r="U125" s="219"/>
      <c r="V125" s="219"/>
      <c r="W125" s="219"/>
      <c r="X125" s="219"/>
      <c r="Y125" s="219"/>
      <c r="Z125" s="219"/>
      <c r="AA125" s="219"/>
      <c r="AB125" s="219"/>
      <c r="AC125" s="219"/>
      <c r="AD125" s="219"/>
      <c r="AE125" s="219"/>
      <c r="AF125" s="219"/>
      <c r="AG125" s="219"/>
      <c r="AH125" s="93" t="e">
        <f ca="1">IF(AH126&gt;=0.285,"達成","未")</f>
        <v>#DIV/0!</v>
      </c>
      <c r="AI125" s="166" t="e">
        <f ca="1">IF(AI126&gt;=0.285,"達成","未")</f>
        <v>#DIV/0!</v>
      </c>
      <c r="AJ125" s="166" t="e">
        <f t="shared" ref="AJ125:AK125" ca="1" si="144">IF(AJ126&gt;=0.285,"達成","未")</f>
        <v>#DIV/0!</v>
      </c>
      <c r="AK125" s="166" t="e">
        <f t="shared" ca="1" si="144"/>
        <v>#DIV/0!</v>
      </c>
      <c r="AL125" s="167" t="str">
        <f ca="1">IF(AL126="-","-",IF(AL126&gt;=0.285,"達成","未"))</f>
        <v>-</v>
      </c>
      <c r="AM125" s="251"/>
      <c r="AN125" s="230"/>
      <c r="AO125" s="233"/>
      <c r="AP125" s="236"/>
      <c r="AQ125" s="239"/>
      <c r="AR125" s="178"/>
      <c r="AS125" s="174"/>
      <c r="AT125" s="174"/>
      <c r="AU125" s="184"/>
      <c r="AV125" s="184"/>
      <c r="AW125" s="40"/>
      <c r="AX125" s="99"/>
      <c r="AY125" s="100"/>
      <c r="AZ125" s="3"/>
      <c r="BA125" s="168"/>
      <c r="BB125" s="169"/>
      <c r="BC125" s="169"/>
      <c r="BD125" s="169"/>
      <c r="BE125" s="169"/>
      <c r="BF125" s="169"/>
      <c r="BG125" s="170"/>
    </row>
    <row r="126" spans="1:59" s="4" customFormat="1" ht="20.149999999999999" customHeight="1" thickBot="1" x14ac:dyDescent="0.25">
      <c r="B126" s="226"/>
      <c r="C126" s="219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  <c r="O126" s="219"/>
      <c r="P126" s="219"/>
      <c r="Q126" s="219"/>
      <c r="R126" s="219"/>
      <c r="S126" s="219"/>
      <c r="T126" s="219"/>
      <c r="U126" s="219"/>
      <c r="V126" s="219"/>
      <c r="W126" s="219"/>
      <c r="X126" s="219"/>
      <c r="Y126" s="219"/>
      <c r="Z126" s="219"/>
      <c r="AA126" s="219"/>
      <c r="AB126" s="219"/>
      <c r="AC126" s="219"/>
      <c r="AD126" s="219"/>
      <c r="AE126" s="219"/>
      <c r="AF126" s="219"/>
      <c r="AG126" s="219"/>
      <c r="AH126" s="114" t="e">
        <f ca="1">AVERAGE(AH127:AH132)</f>
        <v>#DIV/0!</v>
      </c>
      <c r="AI126" s="115" t="e">
        <f t="shared" ref="AI126:AK126" ca="1" si="145">AVERAGE(AI127:AI132)</f>
        <v>#DIV/0!</v>
      </c>
      <c r="AJ126" s="115" t="e">
        <f t="shared" ca="1" si="145"/>
        <v>#DIV/0!</v>
      </c>
      <c r="AK126" s="115" t="e">
        <f t="shared" ca="1" si="145"/>
        <v>#DIV/0!</v>
      </c>
      <c r="AL126" s="104" t="str">
        <f ca="1">IFERROR(AVERAGE(AL127:AL132),"-")</f>
        <v>-</v>
      </c>
      <c r="AM126" s="64"/>
      <c r="AN126" s="48" t="e">
        <f>AVERAGE(AN127:AN132)</f>
        <v>#DIV/0!</v>
      </c>
      <c r="AO126" s="30" t="e">
        <f>IF(AN126&gt;=0.285,"達成","未")</f>
        <v>#DIV/0!</v>
      </c>
      <c r="AP126" s="71"/>
      <c r="AQ126" s="72" t="e">
        <f>AVERAGE(AQ127:AQ132)</f>
        <v>#DIV/0!</v>
      </c>
      <c r="AR126" s="62" t="s">
        <v>15</v>
      </c>
      <c r="AS126" s="49" t="s">
        <v>16</v>
      </c>
      <c r="AT126" s="50" t="s">
        <v>58</v>
      </c>
      <c r="AU126" s="38" t="s">
        <v>56</v>
      </c>
      <c r="AV126" s="173" t="s">
        <v>57</v>
      </c>
      <c r="AW126" s="60" t="s">
        <v>66</v>
      </c>
      <c r="AX126" s="214" t="s">
        <v>91</v>
      </c>
      <c r="AY126" s="215">
        <f>MOD(AY124-AY122,7)</f>
        <v>1</v>
      </c>
      <c r="AZ126" s="97" t="s">
        <v>106</v>
      </c>
      <c r="BA126" s="111"/>
      <c r="BB126" s="111" t="s">
        <v>83</v>
      </c>
      <c r="BC126" s="111" t="s">
        <v>84</v>
      </c>
      <c r="BD126" s="111" t="s">
        <v>85</v>
      </c>
      <c r="BE126" s="111" t="s">
        <v>86</v>
      </c>
      <c r="BF126" s="111" t="s">
        <v>87</v>
      </c>
      <c r="BG126" s="111" t="s">
        <v>101</v>
      </c>
    </row>
    <row r="127" spans="1:59" s="4" customFormat="1" ht="20.149999999999999" customHeight="1" x14ac:dyDescent="0.2">
      <c r="B127" s="51" t="str">
        <f>IF($R$5&lt;&gt;"",$R$5,"-")</f>
        <v>-</v>
      </c>
      <c r="C127" s="182"/>
      <c r="D127" s="182"/>
      <c r="E127" s="182"/>
      <c r="F127" s="182"/>
      <c r="G127" s="182"/>
      <c r="H127" s="182"/>
      <c r="I127" s="182"/>
      <c r="J127" s="182"/>
      <c r="K127" s="182"/>
      <c r="L127" s="182"/>
      <c r="M127" s="182"/>
      <c r="N127" s="182"/>
      <c r="O127" s="182"/>
      <c r="P127" s="182"/>
      <c r="Q127" s="182"/>
      <c r="R127" s="182"/>
      <c r="S127" s="182"/>
      <c r="T127" s="182"/>
      <c r="U127" s="182"/>
      <c r="V127" s="182"/>
      <c r="W127" s="182"/>
      <c r="X127" s="182"/>
      <c r="Y127" s="182"/>
      <c r="Z127" s="182"/>
      <c r="AA127" s="182"/>
      <c r="AB127" s="182"/>
      <c r="AC127" s="182"/>
      <c r="AD127" s="182"/>
      <c r="AE127" s="182"/>
      <c r="AF127" s="182"/>
      <c r="AG127" s="182"/>
      <c r="AH127" s="122" t="str">
        <f ca="1">IFERROR(IF(B127="-","-",IF(AY122=7,COUNTIF(OFFSET($C127,0,0,1,$AY122),"○")/(7-BB127),(COUNTIF(OFFSET($C127,0,0,1,$AY122),"○")+COUNTIF(OFFSET($C127,-14,DAY(EOMONTH(C120-1,0))-7+$AY122,1,7-$AY122),"○"))/(7-BB127))),"-")</f>
        <v>-</v>
      </c>
      <c r="AI127" s="116" t="str">
        <f ca="1">IF($B127="-","-",COUNTIF(OFFSET($C127,0,$AY122,1,7),"○")/7-BC127)</f>
        <v>-</v>
      </c>
      <c r="AJ127" s="145" t="str">
        <f ca="1">IF($B127="-","-",COUNTIF(OFFSET($C127,0,$AY122,1,7),"○")/7-BD127)</f>
        <v>-</v>
      </c>
      <c r="AK127" s="145" t="str">
        <f ca="1">IF($B127="-","-",COUNTIF(OFFSET($C127,0,$AY122,1,7),"○")/7-BE127)</f>
        <v>-</v>
      </c>
      <c r="AL127" s="146" t="str">
        <f ca="1">IF($B127="-","-",IF((AY130+SIGN(AY122))&lt;5,"-",COUNTIF(OFFSET(C127,0,AY122+21,1,7),"○")/(7-BF127)))</f>
        <v>-</v>
      </c>
      <c r="AM127" s="65">
        <f>AU127</f>
        <v>0</v>
      </c>
      <c r="AN127" s="41" t="str">
        <f>IFERROR(AM127/AS127,"")</f>
        <v/>
      </c>
      <c r="AO127" s="67" t="str">
        <f t="shared" ref="AO127:AO132" si="146">IFERROR(IF(B127="-",B127,IF(AM127/AS127&gt;=0.285,"達成","未")),"-")</f>
        <v>-</v>
      </c>
      <c r="AP127" s="73">
        <f t="shared" ref="AP127:AP132" si="147">AV127</f>
        <v>0</v>
      </c>
      <c r="AQ127" s="74" t="str">
        <f>IFERROR(AP127/AT127,"")</f>
        <v/>
      </c>
      <c r="AR127" s="176">
        <f>COUNT(C121:AG121)</f>
        <v>30</v>
      </c>
      <c r="AS127" s="175">
        <f t="shared" ref="AS127:AS132" si="148">IF(OR(B127="-",B127=""),0,IFERROR(AR127-COUNTIF(C127:AG127,"外"),))</f>
        <v>0</v>
      </c>
      <c r="AT127" s="175">
        <f t="shared" ref="AT127:AT132" si="149">AS127+AT113</f>
        <v>0</v>
      </c>
      <c r="AU127" s="175">
        <f t="shared" ref="AU127:AU132" si="150">COUNTIF(C127:AG127,"○")</f>
        <v>0</v>
      </c>
      <c r="AV127" s="175">
        <f t="shared" ref="AV127:AV132" si="151">AV113+AU127</f>
        <v>0</v>
      </c>
      <c r="AW127" s="98">
        <f>IF(C120&gt;DATE($K$6,$M$6,1),0,IF(SUM(AS127:AS132)=0,1,IF(AO126="達成",1,0)))</f>
        <v>0</v>
      </c>
      <c r="AX127" s="214"/>
      <c r="AY127" s="215"/>
      <c r="AZ127" s="98">
        <f>IF(C120&gt;DATE($K$6,$M$6,1),0,IF(SUM(AS127:AS132)=0,1,IF(AND(AH126&gt;0.285,AI126&gt;0.285,AJ126&gt;0.285,AK126&gt;0.285,AL126&gt;0.285),1,0)))</f>
        <v>0</v>
      </c>
      <c r="BA127" s="111" t="s">
        <v>95</v>
      </c>
      <c r="BB127" s="111">
        <f ca="1">IF(AY122=7,COUNTIF(OFFSET($C127,0,0,1,$AY122),"外"),COUNTIF(OFFSET($C127,0,0,1,$AY122),"外")+COUNTIF(OFFSET($C127,-13,DAY(EOMONTH(C120-1,0))-7+$AY122,1,7-$AY122),"外"))</f>
        <v>0</v>
      </c>
      <c r="BC127" s="111">
        <f ca="1">COUNTIF(OFFSET($C127,0,$AY122,1,7),"外")</f>
        <v>0</v>
      </c>
      <c r="BD127" s="111">
        <f ca="1">COUNTIF(OFFSET($C127,0,$AY122+7,1,7),"外")</f>
        <v>0</v>
      </c>
      <c r="BE127" s="111">
        <f ca="1">COUNTIF(OFFSET($C127,0,$AY122+14,1,7),"外")</f>
        <v>0</v>
      </c>
      <c r="BF127" s="111">
        <f ca="1">COUNTIF(OFFSET(C127,0,AY122+21,1,7),"外")</f>
        <v>0</v>
      </c>
      <c r="BG127" s="111">
        <f ca="1">SUM(BB127:BF127)</f>
        <v>0</v>
      </c>
    </row>
    <row r="128" spans="1:59" s="4" customFormat="1" ht="20.149999999999999" customHeight="1" x14ac:dyDescent="0.2">
      <c r="B128" s="45" t="str">
        <f>IF($S$5&lt;&gt;"",$S$5,"-")</f>
        <v>-</v>
      </c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90" t="str">
        <f ca="1">IFERROR(IF(B113="-","-",IF(AY122=7,COUNTIF(OFFSET($C128,0,0,1,$AY122),"○")/(7-BB128),(COUNTIF(OFFSET($C128,0,0,1,$AY122),"○")+COUNTIF(OFFSET($C128,-14,DAY(EOMONTH(C120-1,0))-7+$AY122,1,7-$AY122),"○"))/(7-BB128))),"-")</f>
        <v>-</v>
      </c>
      <c r="AI128" s="89" t="str">
        <f ca="1">IF(B128="-","-",COUNTIF(OFFSET($C128,0,$AY122,1,7),"○")/7-BC128)</f>
        <v>-</v>
      </c>
      <c r="AJ128" s="89" t="str">
        <f ca="1">IF($B128="-","-",COUNTIF(OFFSET($C128,0,$AY123,1,7),"○")/7-BD128)</f>
        <v>-</v>
      </c>
      <c r="AK128" s="89" t="str">
        <f ca="1">IF($B128="-","-",COUNTIF(OFFSET($C128,0,$AY122,1,7),"○")/7-BE128)</f>
        <v>-</v>
      </c>
      <c r="AL128" s="105" t="str">
        <f ca="1">IF($B128="-","-",IF((AY130+SIGN(AY122))&lt;5,"-",COUNTIF(OFFSET(C128,0,AY122+21,1,7),"○")/(7-BF128)))</f>
        <v>-</v>
      </c>
      <c r="AM128" s="172">
        <f t="shared" ref="AM128:AM130" si="152">AU128</f>
        <v>0</v>
      </c>
      <c r="AN128" s="41" t="str">
        <f t="shared" ref="AN128" si="153">IFERROR(AM128/AS128,"")</f>
        <v/>
      </c>
      <c r="AO128" s="66" t="str">
        <f t="shared" si="146"/>
        <v>-</v>
      </c>
      <c r="AP128" s="177">
        <f t="shared" si="147"/>
        <v>0</v>
      </c>
      <c r="AQ128" s="75" t="str">
        <f t="shared" ref="AQ128:AQ130" si="154">IFERROR(AP128/AT128,"")</f>
        <v/>
      </c>
      <c r="AR128" s="176">
        <f>COUNT(C121:AG121)</f>
        <v>30</v>
      </c>
      <c r="AS128" s="175">
        <f t="shared" si="148"/>
        <v>0</v>
      </c>
      <c r="AT128" s="175">
        <f t="shared" si="149"/>
        <v>0</v>
      </c>
      <c r="AU128" s="175">
        <f t="shared" si="150"/>
        <v>0</v>
      </c>
      <c r="AV128" s="175">
        <f t="shared" si="151"/>
        <v>0</v>
      </c>
      <c r="AW128" s="40"/>
      <c r="AX128" s="216" t="s">
        <v>92</v>
      </c>
      <c r="AY128" s="196">
        <f>SIGN(AY122)+SIGN(AY126)+AY130</f>
        <v>6</v>
      </c>
      <c r="BA128" s="111" t="s">
        <v>96</v>
      </c>
      <c r="BB128" s="111">
        <f ca="1">IF(AY122=7,COUNTIF(OFFSET($C128,0,0,1,$AY122),"外"),COUNTIF(OFFSET($C128,0,0,1,$AY122),"外")+COUNTIF(OFFSET($C128,-13,DAY(EOMONTH(C120-1,0))-7+$AY122,1,7-$AY122),"外"))</f>
        <v>0</v>
      </c>
      <c r="BC128" s="111">
        <f ca="1">COUNTIF(OFFSET($C128,0,$AY122,1,7),"外")</f>
        <v>0</v>
      </c>
      <c r="BD128" s="111">
        <f ca="1">COUNTIF(OFFSET($C128,0,$AY122+7,1,7),"外")</f>
        <v>0</v>
      </c>
      <c r="BE128" s="111">
        <f ca="1">COUNTIF(OFFSET($C128,0,$AY122+14,1,7),"外")</f>
        <v>0</v>
      </c>
      <c r="BF128" s="111">
        <f ca="1">COUNTIF(OFFSET(C128,0,AY122+21,1,7),"外")</f>
        <v>0</v>
      </c>
      <c r="BG128" s="111">
        <f t="shared" ref="BG128:BG130" ca="1" si="155">SUM(BB128:BF128)</f>
        <v>0</v>
      </c>
    </row>
    <row r="129" spans="1:59" s="4" customFormat="1" ht="20.149999999999999" customHeight="1" x14ac:dyDescent="0.2">
      <c r="B129" s="45" t="str">
        <f>IF($T$5&lt;&gt;"",$T$5,"-")</f>
        <v>-</v>
      </c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90" t="str">
        <f ca="1">IFERROR(IF(B129="-","-",IF(AY122=7,COUNTIF(OFFSET($C129,0,0,1,$AY122),"○")/(7-BB129),(COUNTIF(OFFSET($C129,0,0,1,$AY122),"○")+COUNTIF(OFFSET($C129,-14,DAY(EOMONTH(C120-1,0))-7+$AY122,1,7-$AY122),"○"))/(7-BB129))),"-")</f>
        <v>-</v>
      </c>
      <c r="AI129" s="89" t="str">
        <f ca="1">IF(B129="-","-",COUNTIF(OFFSET($C129,0,$AY122,1,7),"○")/7-BC129)</f>
        <v>-</v>
      </c>
      <c r="AJ129" s="89" t="str">
        <f ca="1">IF($B129="-","-",COUNTIF(OFFSET($C129,0,$AY122,1,7),"○")/7-BD129)</f>
        <v>-</v>
      </c>
      <c r="AK129" s="89" t="str">
        <f ca="1">IF($B129="-","-",COUNTIF(OFFSET($C129,0,$AY122,1,7),"○")/7-BE129)</f>
        <v>-</v>
      </c>
      <c r="AL129" s="105" t="str">
        <f ca="1">IF($B129="-","-",IF((AY130+SIGN(AY122))&lt;5,"-",COUNTIF(OFFSET(C129,0,AY122+21,1,7),"○")/(7-BF129)))</f>
        <v>-</v>
      </c>
      <c r="AM129" s="172">
        <f t="shared" si="152"/>
        <v>0</v>
      </c>
      <c r="AN129" s="41" t="str">
        <f>IFERROR(AM129/AS129,"")</f>
        <v/>
      </c>
      <c r="AO129" s="66" t="str">
        <f t="shared" si="146"/>
        <v>-</v>
      </c>
      <c r="AP129" s="177">
        <f t="shared" si="147"/>
        <v>0</v>
      </c>
      <c r="AQ129" s="75" t="str">
        <f t="shared" si="154"/>
        <v/>
      </c>
      <c r="AR129" s="176">
        <f>COUNT(C121:AG121)</f>
        <v>30</v>
      </c>
      <c r="AS129" s="175">
        <f t="shared" si="148"/>
        <v>0</v>
      </c>
      <c r="AT129" s="175">
        <f t="shared" si="149"/>
        <v>0</v>
      </c>
      <c r="AU129" s="175">
        <f t="shared" si="150"/>
        <v>0</v>
      </c>
      <c r="AV129" s="175">
        <f t="shared" si="151"/>
        <v>0</v>
      </c>
      <c r="AW129" s="40"/>
      <c r="AX129" s="217"/>
      <c r="AY129" s="197"/>
      <c r="BA129" s="111" t="s">
        <v>97</v>
      </c>
      <c r="BB129" s="111">
        <f ca="1">IF(AY122=7,COUNTIF(OFFSET($C129,0,0,1,$AY122),"外"),COUNTIF(OFFSET($C129,0,0,1,$AY122),"外")+COUNTIF(OFFSET($C129,-13,DAY(EOMONTH(C120-1,0))-7+$AY122,1,7-$AY122),"外"))</f>
        <v>0</v>
      </c>
      <c r="BC129" s="111">
        <f ca="1">COUNTIF(OFFSET($C129,0,$AY122,1,7),"外")</f>
        <v>0</v>
      </c>
      <c r="BD129" s="111">
        <f ca="1">COUNTIF(OFFSET($C129,0,$AY122+7,1,7),"外")</f>
        <v>0</v>
      </c>
      <c r="BE129" s="111">
        <f ca="1">COUNTIF(OFFSET($C129,0,$AY122+14,1,7),"外")</f>
        <v>0</v>
      </c>
      <c r="BF129" s="111">
        <f ca="1">COUNTIF(OFFSET(C129,0,AY122+21,1,7),"外")</f>
        <v>0</v>
      </c>
      <c r="BG129" s="111">
        <f t="shared" ca="1" si="155"/>
        <v>0</v>
      </c>
    </row>
    <row r="130" spans="1:59" s="4" customFormat="1" ht="20.149999999999999" customHeight="1" x14ac:dyDescent="0.2">
      <c r="B130" s="45" t="str">
        <f>IF($U$5&lt;&gt;"",$U$5,"-")</f>
        <v>-</v>
      </c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90" t="str">
        <f ca="1">IFERROR(IF(B130="-","-",IF(AY122=7,COUNTIF(OFFSET($C130,0,0,1,$AY122),"○")/(7-BB130),(COUNTIF(OFFSET($C130,0,0,1,$AY122),"○")+COUNTIF(OFFSET($C130,-14,DAY(EOMONTH(C120-1,0))-7+$AY122,1,7-$AY122),"○"))/(7-BB130))),"-")</f>
        <v>-</v>
      </c>
      <c r="AI130" s="89" t="str">
        <f ca="1">IF(B130="-","-",COUNTIF(OFFSET($C130,0,$AY122,1,7),"○")/7-BC130)</f>
        <v>-</v>
      </c>
      <c r="AJ130" s="89" t="str">
        <f ca="1">IF($B130="-","-",COUNTIF(OFFSET($C130,0,$AY122,1,7),"○")/7-BD130)</f>
        <v>-</v>
      </c>
      <c r="AK130" s="89" t="str">
        <f ca="1">IF($B130="-","-",COUNTIF(OFFSET($C130,0,$AY122,1,7),"○")/7-BE130)</f>
        <v>-</v>
      </c>
      <c r="AL130" s="105" t="str">
        <f ca="1">IF($B130="-","-",IF((AY130+SIGN(AY122))&lt;5,"-",COUNTIF(OFFSET(C130,0,AY122+21,1,7),"○")/(7-BF130)))</f>
        <v>-</v>
      </c>
      <c r="AM130" s="172">
        <f t="shared" si="152"/>
        <v>0</v>
      </c>
      <c r="AN130" s="41" t="str">
        <f t="shared" ref="AN130:AN131" si="156">IFERROR(AM130/AS130,"")</f>
        <v/>
      </c>
      <c r="AO130" s="66" t="str">
        <f t="shared" si="146"/>
        <v>-</v>
      </c>
      <c r="AP130" s="177">
        <f t="shared" si="147"/>
        <v>0</v>
      </c>
      <c r="AQ130" s="75" t="str">
        <f t="shared" si="154"/>
        <v/>
      </c>
      <c r="AR130" s="176">
        <f>COUNT(C121:AG121)</f>
        <v>30</v>
      </c>
      <c r="AS130" s="175">
        <f t="shared" si="148"/>
        <v>0</v>
      </c>
      <c r="AT130" s="175">
        <f t="shared" si="149"/>
        <v>0</v>
      </c>
      <c r="AU130" s="175">
        <f t="shared" si="150"/>
        <v>0</v>
      </c>
      <c r="AV130" s="175">
        <f t="shared" si="151"/>
        <v>0</v>
      </c>
      <c r="AW130" s="40"/>
      <c r="AX130" s="194" t="s">
        <v>93</v>
      </c>
      <c r="AY130" s="196">
        <f>ROUNDDOWN((AY124-AY122)/7,0)</f>
        <v>4</v>
      </c>
      <c r="BA130" s="111" t="s">
        <v>98</v>
      </c>
      <c r="BB130" s="111">
        <f ca="1">IF(AY122=7,COUNTIF(OFFSET($C130,0,0,1,$AY122),"外"),COUNTIF(OFFSET($C130,0,0,1,$AY122),"外")+COUNTIF(OFFSET($C130,-13,DAY(EOMONTH(C120-1,0))-7+$AY122,1,7-$AY122),"外"))</f>
        <v>0</v>
      </c>
      <c r="BC130" s="111">
        <f ca="1">COUNTIF(OFFSET($C130,0,$AY122,1,7),"外")</f>
        <v>0</v>
      </c>
      <c r="BD130" s="111">
        <f ca="1">COUNTIF(OFFSET($C130,0,$AY122+7,1,7),"外")</f>
        <v>0</v>
      </c>
      <c r="BE130" s="111">
        <f ca="1">COUNTIF(OFFSET($C130,0,$AY122+14,1,7),"外")</f>
        <v>0</v>
      </c>
      <c r="BF130" s="111">
        <f ca="1">COUNTIF(OFFSET(C130,0,AY122+21,1,7),"外")</f>
        <v>0</v>
      </c>
      <c r="BG130" s="111">
        <f t="shared" ca="1" si="155"/>
        <v>0</v>
      </c>
    </row>
    <row r="131" spans="1:59" s="4" customFormat="1" ht="20.149999999999999" customHeight="1" x14ac:dyDescent="0.2">
      <c r="B131" s="45" t="str">
        <f>IF($V$5&lt;&gt;"",$V$5,"-")</f>
        <v>-</v>
      </c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90" t="str">
        <f ca="1">IFERROR(IF(B131="-","-",IF(AY122=7,COUNTIF(OFFSET($C131,0,0,1,$AY122),"○")/(7-BB131),(COUNTIF(OFFSET($C131,0,0,1,$AY122),"○")+COUNTIF(OFFSET($C131,-14,DAY(EOMONTH(C120-1,0))-7+$AY122,1,7-$AY122),"○"))/(7-BB131))),"-")</f>
        <v>-</v>
      </c>
      <c r="AI131" s="89" t="str">
        <f ca="1">IF(B131="-","-",COUNTIF(OFFSET($C131,0,$AY122,1,7),"○")/7-BC131)</f>
        <v>-</v>
      </c>
      <c r="AJ131" s="89" t="str">
        <f ca="1">IF($B131="-","-",COUNTIF(OFFSET($C131,0,$AY122,1,7),"○")/7-BD131)</f>
        <v>-</v>
      </c>
      <c r="AK131" s="89" t="str">
        <f ca="1">IF($B131="-","-",COUNTIF(OFFSET($C131,0,$AY122,1,7),"○")/7-BE131)</f>
        <v>-</v>
      </c>
      <c r="AL131" s="105" t="str">
        <f ca="1">IF($B131="-","-",IF((AY130+SIGN(AY122))&lt;5,"-",COUNTIF(OFFSET(C131,0,AY122+21,1,7),"○")/(7-BF131)))</f>
        <v>-</v>
      </c>
      <c r="AM131" s="172">
        <f>AU131</f>
        <v>0</v>
      </c>
      <c r="AN131" s="41" t="str">
        <f t="shared" si="156"/>
        <v/>
      </c>
      <c r="AO131" s="66" t="str">
        <f t="shared" si="146"/>
        <v>-</v>
      </c>
      <c r="AP131" s="177">
        <f t="shared" si="147"/>
        <v>0</v>
      </c>
      <c r="AQ131" s="75" t="str">
        <f>IFERROR(AP131/AT131,"")</f>
        <v/>
      </c>
      <c r="AR131" s="176">
        <f>COUNT(C121:AG121)</f>
        <v>30</v>
      </c>
      <c r="AS131" s="175">
        <f t="shared" si="148"/>
        <v>0</v>
      </c>
      <c r="AT131" s="175">
        <f t="shared" si="149"/>
        <v>0</v>
      </c>
      <c r="AU131" s="175">
        <f t="shared" si="150"/>
        <v>0</v>
      </c>
      <c r="AV131" s="175">
        <f t="shared" si="151"/>
        <v>0</v>
      </c>
      <c r="AW131" s="40"/>
      <c r="AX131" s="195"/>
      <c r="AY131" s="197"/>
      <c r="BA131" s="111" t="s">
        <v>99</v>
      </c>
      <c r="BB131" s="111">
        <f ca="1">IF(AY122=7,COUNTIF(OFFSET($C131,0,0,1,$AY122),"外"),COUNTIF(OFFSET($C131,0,0,1,$AY122),"外")+COUNTIF(OFFSET($C131,-13,DAY(EOMONTH(C120-1,0))-7+$AY122,1,7-$AY122),"外"))</f>
        <v>0</v>
      </c>
      <c r="BC131" s="111">
        <f ca="1">COUNTIF(OFFSET($C131,0,$AY122,1,7),"外")</f>
        <v>0</v>
      </c>
      <c r="BD131" s="111">
        <f ca="1">COUNTIF(OFFSET($C131,0,$AY122+7,1,7),"外")</f>
        <v>0</v>
      </c>
      <c r="BE131" s="111">
        <f ca="1">COUNTIF(OFFSET($C131,0,$AY122+14,1,7),"外")</f>
        <v>0</v>
      </c>
      <c r="BF131" s="111">
        <f ca="1">COUNTIF(OFFSET(C131,0,AY122+21,1,7),"外")</f>
        <v>0</v>
      </c>
      <c r="BG131" s="111">
        <f ca="1">SUM(BB131:BF131)</f>
        <v>0</v>
      </c>
    </row>
    <row r="132" spans="1:59" s="4" customFormat="1" ht="20.149999999999999" customHeight="1" thickBot="1" x14ac:dyDescent="0.25">
      <c r="B132" s="46" t="str">
        <f>IF($W$5&lt;&gt;"",$W$5,"-")</f>
        <v>-</v>
      </c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91" t="str">
        <f ca="1">IFERROR(IF(B132="-","-",IF(AY122=7,COUNTIF(OFFSET($C132,0,0,1,$AY122),"○")/(7-BB132),(COUNTIF(OFFSET($C132,0,0,1,$AY122),"○")+COUNTIF(OFFSET($C132,-14,DAY(EOMONTH(C120-1,0))-7+$AY122,1,7-$AY122),"○"))/(7-BB132))),"-")</f>
        <v>-</v>
      </c>
      <c r="AI132" s="92" t="str">
        <f ca="1">IF(B132="-","-",COUNTIF(OFFSET($C132,0,$AY122,1,7),"○")/7-BC132)</f>
        <v>-</v>
      </c>
      <c r="AJ132" s="92" t="str">
        <f ca="1">IF($B132="-","-",COUNTIF(OFFSET($C132,0,$AY122,1,7),"○")/7-BD132)</f>
        <v>-</v>
      </c>
      <c r="AK132" s="92" t="str">
        <f ca="1">IF($B132="-","-",COUNTIF(OFFSET($C132,0,$AY122,1,7),"○")/7-BE132)</f>
        <v>-</v>
      </c>
      <c r="AL132" s="106" t="str">
        <f ca="1">IF($B132="-","-",IF((AY130+SIGN(AY122))&lt;5,"-",COUNTIF(OFFSET(C132,0,AY122+21,1,7),"○")/(7-BF132)))</f>
        <v>-</v>
      </c>
      <c r="AM132" s="64">
        <f t="shared" ref="AM132" si="157">AU132</f>
        <v>0</v>
      </c>
      <c r="AN132" s="48" t="str">
        <f>IFERROR(AM132/AS132,"")</f>
        <v/>
      </c>
      <c r="AO132" s="30" t="str">
        <f t="shared" si="146"/>
        <v>-</v>
      </c>
      <c r="AP132" s="71">
        <f t="shared" si="147"/>
        <v>0</v>
      </c>
      <c r="AQ132" s="72" t="str">
        <f t="shared" ref="AQ132" si="158">IFERROR(AP132/AT132,"")</f>
        <v/>
      </c>
      <c r="AR132" s="176">
        <f>COUNT(C121:AG121)</f>
        <v>30</v>
      </c>
      <c r="AS132" s="175">
        <f t="shared" si="148"/>
        <v>0</v>
      </c>
      <c r="AT132" s="175">
        <f t="shared" si="149"/>
        <v>0</v>
      </c>
      <c r="AU132" s="175">
        <f t="shared" si="150"/>
        <v>0</v>
      </c>
      <c r="AV132" s="175">
        <f t="shared" si="151"/>
        <v>0</v>
      </c>
      <c r="AW132" s="40"/>
      <c r="AX132" s="101"/>
      <c r="AY132" s="102"/>
      <c r="BA132" s="111" t="s">
        <v>100</v>
      </c>
      <c r="BB132" s="111">
        <f ca="1">IF(AY122=7,COUNTIF(OFFSET($C132,0,0,1,$AY122),"外"),COUNTIF(OFFSET($C132,0,0,1,$AY122),"外")+COUNTIF(OFFSET($C132,-13,DAY(EOMONTH(C120-1,0))-7+$AY122,1,7-$AY122),"外"))</f>
        <v>0</v>
      </c>
      <c r="BC132" s="111">
        <f ca="1">COUNTIF(OFFSET($C132,0,$AY122,1,7),"外")</f>
        <v>0</v>
      </c>
      <c r="BD132" s="111">
        <f ca="1">COUNTIF(OFFSET($C132,0,$AY122+7,1,7),"外")</f>
        <v>0</v>
      </c>
      <c r="BE132" s="111">
        <f ca="1">COUNTIF(OFFSET($C132,0,$AY122+14,1,7),"外")</f>
        <v>0</v>
      </c>
      <c r="BF132" s="111">
        <f ca="1">COUNTIF(OFFSET(C132,0,AY122+21,1,7),"外")</f>
        <v>0</v>
      </c>
      <c r="BG132" s="111">
        <f t="shared" ref="BG132" ca="1" si="159">SUM(BB132:BF132)</f>
        <v>0</v>
      </c>
    </row>
    <row r="133" spans="1:59" s="4" customFormat="1" x14ac:dyDescent="0.2">
      <c r="A133" s="2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2"/>
      <c r="AI133" s="2"/>
      <c r="AJ133" s="2"/>
      <c r="AK133" s="2"/>
      <c r="AL133" s="2"/>
      <c r="AM133" s="2"/>
      <c r="AN133" s="40"/>
      <c r="AO133" s="2"/>
      <c r="AP133" s="2"/>
      <c r="AQ133" s="2"/>
      <c r="AR133" s="32"/>
      <c r="AS133" s="32"/>
      <c r="AT133" s="32"/>
      <c r="AU133" s="32"/>
      <c r="AV133" s="32"/>
    </row>
    <row r="134" spans="1:59" s="4" customFormat="1" ht="13" hidden="1" customHeight="1" outlineLevel="1" x14ac:dyDescent="0.2">
      <c r="A134" s="2"/>
      <c r="B134" s="181" t="s">
        <v>0</v>
      </c>
      <c r="C134" s="252">
        <f>DATE(YEAR(C120),MONTH(C120)+1,DAY(C120))</f>
        <v>45839</v>
      </c>
      <c r="D134" s="253"/>
      <c r="E134" s="253"/>
      <c r="F134" s="253"/>
      <c r="G134" s="253"/>
      <c r="H134" s="253"/>
      <c r="I134" s="253"/>
      <c r="J134" s="253"/>
      <c r="K134" s="253"/>
      <c r="L134" s="253"/>
      <c r="M134" s="253"/>
      <c r="N134" s="253"/>
      <c r="O134" s="253"/>
      <c r="P134" s="253"/>
      <c r="Q134" s="253"/>
      <c r="R134" s="253"/>
      <c r="S134" s="253"/>
      <c r="T134" s="253"/>
      <c r="U134" s="253"/>
      <c r="V134" s="253"/>
      <c r="W134" s="253"/>
      <c r="X134" s="253"/>
      <c r="Y134" s="253"/>
      <c r="Z134" s="253"/>
      <c r="AA134" s="253"/>
      <c r="AB134" s="253"/>
      <c r="AC134" s="253"/>
      <c r="AD134" s="253"/>
      <c r="AE134" s="253"/>
      <c r="AF134" s="253"/>
      <c r="AG134" s="253"/>
      <c r="AH134" s="254" t="s">
        <v>113</v>
      </c>
      <c r="AI134" s="255"/>
      <c r="AJ134" s="255"/>
      <c r="AK134" s="255"/>
      <c r="AL134" s="256"/>
      <c r="AM134" s="260" t="s">
        <v>46</v>
      </c>
      <c r="AN134" s="261"/>
      <c r="AO134" s="262"/>
      <c r="AP134" s="266" t="s">
        <v>11</v>
      </c>
      <c r="AQ134" s="267"/>
      <c r="AR134" s="270" t="s">
        <v>15</v>
      </c>
      <c r="AS134" s="206" t="s">
        <v>16</v>
      </c>
      <c r="AT134" s="221" t="s">
        <v>17</v>
      </c>
      <c r="AU134" s="241"/>
      <c r="AV134" s="241"/>
      <c r="AW134" s="40"/>
      <c r="AX134" s="242" t="s">
        <v>88</v>
      </c>
      <c r="AY134" s="243"/>
      <c r="AZ134" s="2"/>
      <c r="BA134" s="2"/>
      <c r="BB134" s="2"/>
      <c r="BC134" s="2"/>
      <c r="BD134" s="2"/>
      <c r="BE134" s="2"/>
      <c r="BF134" s="2"/>
      <c r="BG134" s="2"/>
    </row>
    <row r="135" spans="1:59" s="4" customFormat="1" ht="13" hidden="1" customHeight="1" outlineLevel="1" x14ac:dyDescent="0.2">
      <c r="A135" s="2"/>
      <c r="B135" s="10" t="s">
        <v>1</v>
      </c>
      <c r="C135" s="11">
        <f>DATE(YEAR(C134),MONTH(C134),DAY(C134))</f>
        <v>45839</v>
      </c>
      <c r="D135" s="11">
        <f>IF(MONTH(DATE(YEAR(C135),MONTH(C135),DAY(C135)+1))=MONTH($C134),DATE(YEAR(C135),MONTH(C135),DAY(C135)+1),"")</f>
        <v>45840</v>
      </c>
      <c r="E135" s="11">
        <f t="shared" ref="E135:AG135" si="160">IF(MONTH(DATE(YEAR(D135),MONTH(D135),DAY(D135)+1))=MONTH($C134),DATE(YEAR(D135),MONTH(D135),DAY(D135)+1),"")</f>
        <v>45841</v>
      </c>
      <c r="F135" s="16">
        <f t="shared" si="160"/>
        <v>45842</v>
      </c>
      <c r="G135" s="11">
        <f t="shared" si="160"/>
        <v>45843</v>
      </c>
      <c r="H135" s="11">
        <f t="shared" si="160"/>
        <v>45844</v>
      </c>
      <c r="I135" s="11">
        <f t="shared" si="160"/>
        <v>45845</v>
      </c>
      <c r="J135" s="11">
        <f t="shared" si="160"/>
        <v>45846</v>
      </c>
      <c r="K135" s="11">
        <f t="shared" si="160"/>
        <v>45847</v>
      </c>
      <c r="L135" s="11">
        <f t="shared" si="160"/>
        <v>45848</v>
      </c>
      <c r="M135" s="11">
        <f t="shared" si="160"/>
        <v>45849</v>
      </c>
      <c r="N135" s="11">
        <f t="shared" si="160"/>
        <v>45850</v>
      </c>
      <c r="O135" s="11">
        <f t="shared" si="160"/>
        <v>45851</v>
      </c>
      <c r="P135" s="11">
        <f t="shared" si="160"/>
        <v>45852</v>
      </c>
      <c r="Q135" s="11">
        <f t="shared" si="160"/>
        <v>45853</v>
      </c>
      <c r="R135" s="11">
        <f t="shared" si="160"/>
        <v>45854</v>
      </c>
      <c r="S135" s="11">
        <f t="shared" si="160"/>
        <v>45855</v>
      </c>
      <c r="T135" s="11">
        <f t="shared" si="160"/>
        <v>45856</v>
      </c>
      <c r="U135" s="11">
        <f t="shared" si="160"/>
        <v>45857</v>
      </c>
      <c r="V135" s="11">
        <f t="shared" si="160"/>
        <v>45858</v>
      </c>
      <c r="W135" s="11">
        <f t="shared" si="160"/>
        <v>45859</v>
      </c>
      <c r="X135" s="11">
        <f t="shared" si="160"/>
        <v>45860</v>
      </c>
      <c r="Y135" s="11">
        <f t="shared" si="160"/>
        <v>45861</v>
      </c>
      <c r="Z135" s="11">
        <f t="shared" si="160"/>
        <v>45862</v>
      </c>
      <c r="AA135" s="11">
        <f t="shared" si="160"/>
        <v>45863</v>
      </c>
      <c r="AB135" s="11">
        <f t="shared" si="160"/>
        <v>45864</v>
      </c>
      <c r="AC135" s="11">
        <f t="shared" si="160"/>
        <v>45865</v>
      </c>
      <c r="AD135" s="11">
        <f t="shared" si="160"/>
        <v>45866</v>
      </c>
      <c r="AE135" s="11">
        <f t="shared" si="160"/>
        <v>45867</v>
      </c>
      <c r="AF135" s="11">
        <f t="shared" si="160"/>
        <v>45868</v>
      </c>
      <c r="AG135" s="29">
        <f t="shared" si="160"/>
        <v>45869</v>
      </c>
      <c r="AH135" s="257"/>
      <c r="AI135" s="258"/>
      <c r="AJ135" s="258"/>
      <c r="AK135" s="258"/>
      <c r="AL135" s="259"/>
      <c r="AM135" s="263"/>
      <c r="AN135" s="264"/>
      <c r="AO135" s="265"/>
      <c r="AP135" s="268"/>
      <c r="AQ135" s="269"/>
      <c r="AR135" s="271"/>
      <c r="AS135" s="207"/>
      <c r="AT135" s="221"/>
      <c r="AU135" s="241"/>
      <c r="AV135" s="241"/>
      <c r="AW135" s="40"/>
      <c r="AX135" s="244"/>
      <c r="AY135" s="245"/>
      <c r="AZ135" s="2"/>
      <c r="BA135" s="2"/>
      <c r="BB135" s="2"/>
      <c r="BC135" s="2"/>
      <c r="BD135" s="2"/>
      <c r="BE135" s="2"/>
      <c r="BF135" s="2"/>
      <c r="BG135" s="2"/>
    </row>
    <row r="136" spans="1:59" s="4" customFormat="1" ht="13" hidden="1" customHeight="1" outlineLevel="1" x14ac:dyDescent="0.2">
      <c r="A136" s="2"/>
      <c r="B136" s="10" t="s">
        <v>2</v>
      </c>
      <c r="C136" s="12" t="str">
        <f t="shared" ref="C136:AG136" si="161">TEXT(C135,"aaa")</f>
        <v>火</v>
      </c>
      <c r="D136" s="12" t="str">
        <f t="shared" si="161"/>
        <v>水</v>
      </c>
      <c r="E136" s="12" t="str">
        <f t="shared" si="161"/>
        <v>木</v>
      </c>
      <c r="F136" s="17" t="str">
        <f t="shared" si="161"/>
        <v>金</v>
      </c>
      <c r="G136" s="12" t="str">
        <f t="shared" si="161"/>
        <v>土</v>
      </c>
      <c r="H136" s="12" t="str">
        <f t="shared" si="161"/>
        <v>日</v>
      </c>
      <c r="I136" s="12" t="str">
        <f t="shared" si="161"/>
        <v>月</v>
      </c>
      <c r="J136" s="12" t="str">
        <f t="shared" si="161"/>
        <v>火</v>
      </c>
      <c r="K136" s="12" t="str">
        <f t="shared" si="161"/>
        <v>水</v>
      </c>
      <c r="L136" s="12" t="str">
        <f t="shared" si="161"/>
        <v>木</v>
      </c>
      <c r="M136" s="12" t="str">
        <f t="shared" si="161"/>
        <v>金</v>
      </c>
      <c r="N136" s="12" t="str">
        <f t="shared" si="161"/>
        <v>土</v>
      </c>
      <c r="O136" s="12" t="str">
        <f t="shared" si="161"/>
        <v>日</v>
      </c>
      <c r="P136" s="12" t="str">
        <f t="shared" si="161"/>
        <v>月</v>
      </c>
      <c r="Q136" s="12" t="str">
        <f t="shared" si="161"/>
        <v>火</v>
      </c>
      <c r="R136" s="12" t="str">
        <f t="shared" si="161"/>
        <v>水</v>
      </c>
      <c r="S136" s="12" t="str">
        <f t="shared" si="161"/>
        <v>木</v>
      </c>
      <c r="T136" s="12" t="str">
        <f t="shared" si="161"/>
        <v>金</v>
      </c>
      <c r="U136" s="12" t="str">
        <f t="shared" si="161"/>
        <v>土</v>
      </c>
      <c r="V136" s="12" t="str">
        <f t="shared" si="161"/>
        <v>日</v>
      </c>
      <c r="W136" s="12" t="str">
        <f t="shared" si="161"/>
        <v>月</v>
      </c>
      <c r="X136" s="12" t="str">
        <f t="shared" si="161"/>
        <v>火</v>
      </c>
      <c r="Y136" s="12" t="str">
        <f t="shared" si="161"/>
        <v>水</v>
      </c>
      <c r="Z136" s="12" t="str">
        <f t="shared" si="161"/>
        <v>木</v>
      </c>
      <c r="AA136" s="12" t="str">
        <f t="shared" si="161"/>
        <v>金</v>
      </c>
      <c r="AB136" s="12" t="str">
        <f t="shared" si="161"/>
        <v>土</v>
      </c>
      <c r="AC136" s="12" t="str">
        <f t="shared" si="161"/>
        <v>日</v>
      </c>
      <c r="AD136" s="12" t="str">
        <f t="shared" si="161"/>
        <v>月</v>
      </c>
      <c r="AE136" s="12" t="str">
        <f t="shared" si="161"/>
        <v>火</v>
      </c>
      <c r="AF136" s="12" t="str">
        <f t="shared" si="161"/>
        <v>水</v>
      </c>
      <c r="AG136" s="180" t="str">
        <f t="shared" si="161"/>
        <v>木</v>
      </c>
      <c r="AH136" s="246" t="s">
        <v>83</v>
      </c>
      <c r="AI136" s="247" t="s">
        <v>84</v>
      </c>
      <c r="AJ136" s="247" t="s">
        <v>85</v>
      </c>
      <c r="AK136" s="247" t="s">
        <v>86</v>
      </c>
      <c r="AL136" s="248" t="s">
        <v>87</v>
      </c>
      <c r="AM136" s="249" t="s">
        <v>40</v>
      </c>
      <c r="AN136" s="228" t="s">
        <v>12</v>
      </c>
      <c r="AO136" s="231" t="s">
        <v>47</v>
      </c>
      <c r="AP136" s="234" t="s">
        <v>40</v>
      </c>
      <c r="AQ136" s="237" t="s">
        <v>13</v>
      </c>
      <c r="AR136" s="240"/>
      <c r="AS136" s="221"/>
      <c r="AT136" s="221"/>
      <c r="AU136" s="171"/>
      <c r="AV136" s="171"/>
      <c r="AW136" s="40"/>
      <c r="AX136" s="223" t="s">
        <v>89</v>
      </c>
      <c r="AY136" s="224">
        <f>ABS(IF(WEEKDAY(C134,3)=0,7,WEEKDAY(C134,3)-7))</f>
        <v>6</v>
      </c>
      <c r="AZ136" s="2"/>
      <c r="BA136" s="2"/>
      <c r="BB136" s="2"/>
      <c r="BC136" s="2"/>
      <c r="BD136" s="2"/>
      <c r="BE136" s="2"/>
      <c r="BF136" s="2"/>
      <c r="BG136" s="2"/>
    </row>
    <row r="137" spans="1:59" s="4" customFormat="1" ht="27" hidden="1" customHeight="1" outlineLevel="1" x14ac:dyDescent="0.2">
      <c r="A137" s="3"/>
      <c r="B137" s="225" t="s">
        <v>3</v>
      </c>
      <c r="C137" s="218" t="str">
        <f>IFERROR(VLOOKUP(C135,祝日一覧!$A:$C,3,FALSE),"")</f>
        <v/>
      </c>
      <c r="D137" s="218" t="str">
        <f>IFERROR(VLOOKUP(D135,祝日一覧!$A:$C,3,FALSE),"")</f>
        <v/>
      </c>
      <c r="E137" s="218" t="str">
        <f>IFERROR(VLOOKUP(E135,祝日一覧!$A:$C,3,FALSE),"")</f>
        <v/>
      </c>
      <c r="F137" s="218" t="str">
        <f>IFERROR(VLOOKUP(F135,祝日一覧!$A:$C,3,FALSE),"")</f>
        <v/>
      </c>
      <c r="G137" s="218" t="str">
        <f>IFERROR(VLOOKUP(G135,祝日一覧!$A:$C,3,FALSE),"")</f>
        <v/>
      </c>
      <c r="H137" s="218" t="str">
        <f>IFERROR(VLOOKUP(H135,祝日一覧!$A:$C,3,FALSE),"")</f>
        <v/>
      </c>
      <c r="I137" s="218" t="str">
        <f>IFERROR(VLOOKUP(I135,祝日一覧!$A:$C,3,FALSE),"")</f>
        <v/>
      </c>
      <c r="J137" s="218" t="str">
        <f>IFERROR(VLOOKUP(J135,祝日一覧!$A:$C,3,FALSE),"")</f>
        <v/>
      </c>
      <c r="K137" s="218" t="str">
        <f>IFERROR(VLOOKUP(K135,祝日一覧!$A:$C,3,FALSE),"")</f>
        <v/>
      </c>
      <c r="L137" s="218" t="str">
        <f>IFERROR(VLOOKUP(L135,祝日一覧!$A:$C,3,FALSE),"")</f>
        <v/>
      </c>
      <c r="M137" s="218" t="str">
        <f>IFERROR(VLOOKUP(M135,祝日一覧!$A:$C,3,FALSE),"")</f>
        <v/>
      </c>
      <c r="N137" s="218" t="str">
        <f>IFERROR(VLOOKUP(N135,祝日一覧!$A:$C,3,FALSE),"")</f>
        <v/>
      </c>
      <c r="O137" s="218" t="str">
        <f>IFERROR(VLOOKUP(O135,祝日一覧!$A:$C,3,FALSE),"")</f>
        <v/>
      </c>
      <c r="P137" s="218" t="str">
        <f>IFERROR(VLOOKUP(P135,祝日一覧!$A:$C,3,FALSE),"")</f>
        <v/>
      </c>
      <c r="Q137" s="218" t="str">
        <f>IFERROR(VLOOKUP(Q135,祝日一覧!$A:$C,3,FALSE),"")</f>
        <v/>
      </c>
      <c r="R137" s="218" t="str">
        <f>IFERROR(VLOOKUP(R135,祝日一覧!$A:$C,3,FALSE),"")</f>
        <v/>
      </c>
      <c r="S137" s="218" t="str">
        <f>IFERROR(VLOOKUP(S135,祝日一覧!$A:$C,3,FALSE),"")</f>
        <v/>
      </c>
      <c r="T137" s="218" t="str">
        <f>IFERROR(VLOOKUP(T135,祝日一覧!$A:$C,3,FALSE),"")</f>
        <v/>
      </c>
      <c r="U137" s="218" t="str">
        <f>IFERROR(VLOOKUP(U135,祝日一覧!$A:$C,3,FALSE),"")</f>
        <v/>
      </c>
      <c r="V137" s="218" t="str">
        <f>IFERROR(VLOOKUP(V135,祝日一覧!$A:$C,3,FALSE),"")</f>
        <v/>
      </c>
      <c r="W137" s="218" t="str">
        <f>IFERROR(VLOOKUP(W135,祝日一覧!$A:$C,3,FALSE),"")</f>
        <v>海の日</v>
      </c>
      <c r="X137" s="218" t="str">
        <f>IFERROR(VLOOKUP(X135,祝日一覧!$A:$C,3,FALSE),"")</f>
        <v/>
      </c>
      <c r="Y137" s="218" t="str">
        <f>IFERROR(VLOOKUP(Y135,祝日一覧!$A:$C,3,FALSE),"")</f>
        <v/>
      </c>
      <c r="Z137" s="218" t="str">
        <f>IFERROR(VLOOKUP(Z135,祝日一覧!$A:$C,3,FALSE),"")</f>
        <v/>
      </c>
      <c r="AA137" s="218" t="str">
        <f>IFERROR(VLOOKUP(AA135,祝日一覧!$A:$C,3,FALSE),"")</f>
        <v/>
      </c>
      <c r="AB137" s="218" t="str">
        <f>IFERROR(VLOOKUP(AB135,祝日一覧!$A:$C,3,FALSE),"")</f>
        <v/>
      </c>
      <c r="AC137" s="218" t="str">
        <f>IFERROR(VLOOKUP(AC135,祝日一覧!$A:$C,3,FALSE),"")</f>
        <v/>
      </c>
      <c r="AD137" s="218" t="str">
        <f>IFERROR(VLOOKUP(AD135,祝日一覧!$A:$C,3,FALSE),"")</f>
        <v/>
      </c>
      <c r="AE137" s="218" t="str">
        <f>IFERROR(VLOOKUP(AE135,祝日一覧!$A:$C,3,FALSE),"")</f>
        <v/>
      </c>
      <c r="AF137" s="218" t="str">
        <f>IFERROR(VLOOKUP(AF135,祝日一覧!$A:$C,3,FALSE),"")</f>
        <v/>
      </c>
      <c r="AG137" s="208" t="str">
        <f>IFERROR(VLOOKUP(AG135,祝日一覧!$A:$C,3,FALSE),"")</f>
        <v/>
      </c>
      <c r="AH137" s="246"/>
      <c r="AI137" s="247"/>
      <c r="AJ137" s="247"/>
      <c r="AK137" s="247"/>
      <c r="AL137" s="248"/>
      <c r="AM137" s="250"/>
      <c r="AN137" s="229"/>
      <c r="AO137" s="232"/>
      <c r="AP137" s="235"/>
      <c r="AQ137" s="238"/>
      <c r="AR137" s="240"/>
      <c r="AS137" s="221"/>
      <c r="AT137" s="222"/>
      <c r="AU137" s="179"/>
      <c r="AV137" s="171"/>
      <c r="AW137" s="40"/>
      <c r="AX137" s="223"/>
      <c r="AY137" s="224"/>
      <c r="AZ137" s="3"/>
      <c r="BA137" s="3"/>
      <c r="BB137" s="3"/>
      <c r="BC137" s="3"/>
      <c r="BD137" s="3"/>
      <c r="BE137" s="3"/>
      <c r="BF137" s="3"/>
      <c r="BG137" s="3"/>
    </row>
    <row r="138" spans="1:59" s="4" customFormat="1" ht="27" hidden="1" customHeight="1" outlineLevel="1" x14ac:dyDescent="0.2">
      <c r="A138" s="3"/>
      <c r="B138" s="226"/>
      <c r="C138" s="219"/>
      <c r="D138" s="219"/>
      <c r="E138" s="219"/>
      <c r="F138" s="219"/>
      <c r="G138" s="219"/>
      <c r="H138" s="219"/>
      <c r="I138" s="219"/>
      <c r="J138" s="219"/>
      <c r="K138" s="219"/>
      <c r="L138" s="219"/>
      <c r="M138" s="219"/>
      <c r="N138" s="219"/>
      <c r="O138" s="219"/>
      <c r="P138" s="219"/>
      <c r="Q138" s="219"/>
      <c r="R138" s="219"/>
      <c r="S138" s="219"/>
      <c r="T138" s="219"/>
      <c r="U138" s="219"/>
      <c r="V138" s="219"/>
      <c r="W138" s="219"/>
      <c r="X138" s="219"/>
      <c r="Y138" s="219"/>
      <c r="Z138" s="219"/>
      <c r="AA138" s="219"/>
      <c r="AB138" s="219"/>
      <c r="AC138" s="219"/>
      <c r="AD138" s="219"/>
      <c r="AE138" s="219"/>
      <c r="AF138" s="219"/>
      <c r="AG138" s="209"/>
      <c r="AH138" s="93" t="str">
        <f>IF($AY136=7,DBCS(1&amp;"日～"&amp;7&amp;"日"),DBCS("前"&amp;DAY(EOMONTH($C134-1,0))-6+$AY136&amp;"日～"&amp;$AY136&amp;"日"))</f>
        <v>前３０日～６日</v>
      </c>
      <c r="AI138" s="112" t="str">
        <f>DBCS($AY136+1&amp;"日～"&amp;$AY136+7&amp;"日")</f>
        <v>７日～１３日</v>
      </c>
      <c r="AJ138" s="112" t="str">
        <f>DBCS($AY136+8&amp;"日～"&amp;$AY136+14&amp;"日")</f>
        <v>１４日～２０日</v>
      </c>
      <c r="AK138" s="112" t="str">
        <f>DBCS($AY136+15&amp;"日～"&amp;$AY136+21&amp;"日")</f>
        <v>２１日～２７日</v>
      </c>
      <c r="AL138" s="113" t="str">
        <f>IF(AND(AY136=7,AY140=0),"-",IF($AY144=3,"-",DBCS($AY136+22&amp;"日～"&amp;$AY136+28&amp;"日")))</f>
        <v>-</v>
      </c>
      <c r="AM138" s="250"/>
      <c r="AN138" s="229"/>
      <c r="AO138" s="232"/>
      <c r="AP138" s="235"/>
      <c r="AQ138" s="238"/>
      <c r="AR138" s="178"/>
      <c r="AS138" s="174"/>
      <c r="AT138" s="174"/>
      <c r="AU138" s="184"/>
      <c r="AV138" s="184"/>
      <c r="AW138" s="40"/>
      <c r="AX138" s="99" t="s">
        <v>90</v>
      </c>
      <c r="AY138" s="100">
        <f>DAY(EOMONTH(C134,0))</f>
        <v>31</v>
      </c>
      <c r="AZ138" s="3"/>
      <c r="BA138" s="211" t="s">
        <v>105</v>
      </c>
      <c r="BB138" s="212"/>
      <c r="BC138" s="212"/>
      <c r="BD138" s="212"/>
      <c r="BE138" s="212"/>
      <c r="BF138" s="212"/>
      <c r="BG138" s="213"/>
    </row>
    <row r="139" spans="1:59" s="4" customFormat="1" ht="20" hidden="1" customHeight="1" outlineLevel="1" x14ac:dyDescent="0.2">
      <c r="A139" s="3"/>
      <c r="B139" s="226"/>
      <c r="C139" s="219"/>
      <c r="D139" s="219"/>
      <c r="E139" s="219"/>
      <c r="F139" s="219"/>
      <c r="G139" s="219"/>
      <c r="H139" s="219"/>
      <c r="I139" s="219"/>
      <c r="J139" s="219"/>
      <c r="K139" s="219"/>
      <c r="L139" s="219"/>
      <c r="M139" s="219"/>
      <c r="N139" s="219"/>
      <c r="O139" s="219"/>
      <c r="P139" s="219"/>
      <c r="Q139" s="219"/>
      <c r="R139" s="219"/>
      <c r="S139" s="219"/>
      <c r="T139" s="219"/>
      <c r="U139" s="219"/>
      <c r="V139" s="219"/>
      <c r="W139" s="219"/>
      <c r="X139" s="219"/>
      <c r="Y139" s="219"/>
      <c r="Z139" s="219"/>
      <c r="AA139" s="219"/>
      <c r="AB139" s="219"/>
      <c r="AC139" s="219"/>
      <c r="AD139" s="219"/>
      <c r="AE139" s="219"/>
      <c r="AF139" s="219"/>
      <c r="AG139" s="209"/>
      <c r="AH139" s="93" t="e">
        <f ca="1">IF(AH140&gt;=0.285,"達成","未")</f>
        <v>#DIV/0!</v>
      </c>
      <c r="AI139" s="166" t="e">
        <f ca="1">IF(AI140&gt;=0.285,"達成","未")</f>
        <v>#DIV/0!</v>
      </c>
      <c r="AJ139" s="166" t="e">
        <f t="shared" ref="AJ139:AK139" ca="1" si="162">IF(AJ140&gt;=0.285,"達成","未")</f>
        <v>#DIV/0!</v>
      </c>
      <c r="AK139" s="166" t="e">
        <f t="shared" ca="1" si="162"/>
        <v>#DIV/0!</v>
      </c>
      <c r="AL139" s="167" t="str">
        <f ca="1">IF(AL140="-","-",IF(AL140&gt;=0.285,"達成","未"))</f>
        <v>-</v>
      </c>
      <c r="AM139" s="251"/>
      <c r="AN139" s="230"/>
      <c r="AO139" s="233"/>
      <c r="AP139" s="236"/>
      <c r="AQ139" s="239"/>
      <c r="AR139" s="178"/>
      <c r="AS139" s="174"/>
      <c r="AT139" s="174"/>
      <c r="AU139" s="184"/>
      <c r="AV139" s="184"/>
      <c r="AW139" s="40"/>
      <c r="AX139" s="99"/>
      <c r="AY139" s="100"/>
      <c r="AZ139" s="3"/>
      <c r="BA139" s="168"/>
      <c r="BB139" s="169"/>
      <c r="BC139" s="169"/>
      <c r="BD139" s="169"/>
      <c r="BE139" s="169"/>
      <c r="BF139" s="169"/>
      <c r="BG139" s="170"/>
    </row>
    <row r="140" spans="1:59" s="4" customFormat="1" ht="20.149999999999999" hidden="1" customHeight="1" outlineLevel="1" thickBot="1" x14ac:dyDescent="0.25">
      <c r="B140" s="227"/>
      <c r="C140" s="220"/>
      <c r="D140" s="220"/>
      <c r="E140" s="220"/>
      <c r="F140" s="220"/>
      <c r="G140" s="220"/>
      <c r="H140" s="220"/>
      <c r="I140" s="220"/>
      <c r="J140" s="220"/>
      <c r="K140" s="220"/>
      <c r="L140" s="220"/>
      <c r="M140" s="220"/>
      <c r="N140" s="220"/>
      <c r="O140" s="220"/>
      <c r="P140" s="220"/>
      <c r="Q140" s="220"/>
      <c r="R140" s="220"/>
      <c r="S140" s="220"/>
      <c r="T140" s="220"/>
      <c r="U140" s="220"/>
      <c r="V140" s="220"/>
      <c r="W140" s="220"/>
      <c r="X140" s="220"/>
      <c r="Y140" s="220"/>
      <c r="Z140" s="220"/>
      <c r="AA140" s="220"/>
      <c r="AB140" s="220"/>
      <c r="AC140" s="220"/>
      <c r="AD140" s="220"/>
      <c r="AE140" s="220"/>
      <c r="AF140" s="220"/>
      <c r="AG140" s="210"/>
      <c r="AH140" s="114" t="e">
        <f ca="1">AVERAGE(AH141:AH146)</f>
        <v>#DIV/0!</v>
      </c>
      <c r="AI140" s="115" t="e">
        <f t="shared" ref="AI140:AK140" ca="1" si="163">AVERAGE(AI141:AI146)</f>
        <v>#DIV/0!</v>
      </c>
      <c r="AJ140" s="115" t="e">
        <f t="shared" ca="1" si="163"/>
        <v>#DIV/0!</v>
      </c>
      <c r="AK140" s="115" t="e">
        <f t="shared" ca="1" si="163"/>
        <v>#DIV/0!</v>
      </c>
      <c r="AL140" s="104" t="str">
        <f ca="1">IFERROR(AVERAGE(AL141:AL146),"-")</f>
        <v>-</v>
      </c>
      <c r="AM140" s="64"/>
      <c r="AN140" s="48" t="e">
        <f>AVERAGE(AN141:AN146)</f>
        <v>#DIV/0!</v>
      </c>
      <c r="AO140" s="30" t="e">
        <f>IF(AN140&gt;=0.285,"達成","未")</f>
        <v>#DIV/0!</v>
      </c>
      <c r="AP140" s="71"/>
      <c r="AQ140" s="72" t="e">
        <f>AVERAGE(AQ141:AQ146)</f>
        <v>#DIV/0!</v>
      </c>
      <c r="AR140" s="62" t="s">
        <v>15</v>
      </c>
      <c r="AS140" s="49" t="s">
        <v>16</v>
      </c>
      <c r="AT140" s="50" t="s">
        <v>58</v>
      </c>
      <c r="AU140" s="38" t="s">
        <v>56</v>
      </c>
      <c r="AV140" s="173" t="s">
        <v>57</v>
      </c>
      <c r="AW140" s="60" t="s">
        <v>66</v>
      </c>
      <c r="AX140" s="214" t="s">
        <v>91</v>
      </c>
      <c r="AY140" s="215">
        <f>MOD(AY138-AY136,7)</f>
        <v>4</v>
      </c>
      <c r="AZ140" s="97" t="s">
        <v>106</v>
      </c>
      <c r="BA140" s="111"/>
      <c r="BB140" s="111" t="s">
        <v>83</v>
      </c>
      <c r="BC140" s="111" t="s">
        <v>84</v>
      </c>
      <c r="BD140" s="111" t="s">
        <v>85</v>
      </c>
      <c r="BE140" s="111" t="s">
        <v>86</v>
      </c>
      <c r="BF140" s="111" t="s">
        <v>87</v>
      </c>
      <c r="BG140" s="111" t="s">
        <v>101</v>
      </c>
    </row>
    <row r="141" spans="1:59" s="4" customFormat="1" ht="20.149999999999999" hidden="1" customHeight="1" outlineLevel="1" x14ac:dyDescent="0.2">
      <c r="B141" s="51" t="str">
        <f>IF($R$5&lt;&gt;"",$R$5,"-")</f>
        <v>-</v>
      </c>
      <c r="C141" s="182"/>
      <c r="D141" s="182"/>
      <c r="E141" s="182"/>
      <c r="F141" s="182"/>
      <c r="G141" s="182"/>
      <c r="H141" s="182"/>
      <c r="I141" s="182"/>
      <c r="J141" s="182"/>
      <c r="K141" s="182"/>
      <c r="L141" s="182"/>
      <c r="M141" s="182"/>
      <c r="N141" s="182"/>
      <c r="O141" s="182"/>
      <c r="P141" s="182"/>
      <c r="Q141" s="182"/>
      <c r="R141" s="182"/>
      <c r="S141" s="182"/>
      <c r="T141" s="182"/>
      <c r="U141" s="182"/>
      <c r="V141" s="182"/>
      <c r="W141" s="182"/>
      <c r="X141" s="182"/>
      <c r="Y141" s="182"/>
      <c r="Z141" s="182"/>
      <c r="AA141" s="182"/>
      <c r="AB141" s="182"/>
      <c r="AC141" s="182"/>
      <c r="AD141" s="182"/>
      <c r="AE141" s="182"/>
      <c r="AF141" s="182"/>
      <c r="AG141" s="61"/>
      <c r="AH141" s="122" t="str">
        <f ca="1">IFERROR(IF(B141="-","-",IF(AY136=7,COUNTIF(OFFSET($C141,0,0,1,$AY136),"○")/(7-BB141),(COUNTIF(OFFSET($C141,0,0,1,$AY136),"○")+COUNTIF(OFFSET($C141,-14,DAY(EOMONTH(C134-1,0))-7+$AY136,1,7-$AY136),"○"))/(7-BB141))),"-")</f>
        <v>-</v>
      </c>
      <c r="AI141" s="116" t="str">
        <f ca="1">IF($B141="-","-",COUNTIF(OFFSET($C141,0,$AY136,1,7),"○")/7-BC141)</f>
        <v>-</v>
      </c>
      <c r="AJ141" s="145" t="str">
        <f ca="1">IF($B141="-","-",COUNTIF(OFFSET($C141,0,$AY136,1,7),"○")/7-BD141)</f>
        <v>-</v>
      </c>
      <c r="AK141" s="145" t="str">
        <f ca="1">IF($B141="-","-",COUNTIF(OFFSET($C141,0,$AY136,1,7),"○")/7-BE141)</f>
        <v>-</v>
      </c>
      <c r="AL141" s="146" t="str">
        <f ca="1">IF($B141="-","-",IF((AY144+SIGN(AY136))&lt;5,"-",COUNTIF(OFFSET(C141,0,AY136+21,1,7),"○")/(7-BF141)))</f>
        <v>-</v>
      </c>
      <c r="AM141" s="65">
        <f>AU141</f>
        <v>0</v>
      </c>
      <c r="AN141" s="41" t="str">
        <f>IFERROR(AM141/AS141,"")</f>
        <v/>
      </c>
      <c r="AO141" s="67" t="str">
        <f t="shared" ref="AO141:AO146" si="164">IFERROR(IF(B141="-",B141,IF(AM141/AS141&gt;=0.285,"達成","未")),"-")</f>
        <v>-</v>
      </c>
      <c r="AP141" s="73">
        <f t="shared" ref="AP141:AP146" si="165">AV141</f>
        <v>0</v>
      </c>
      <c r="AQ141" s="74" t="str">
        <f>IFERROR(AP141/AT141,"")</f>
        <v/>
      </c>
      <c r="AR141" s="176">
        <f>COUNT(C135:AG135)</f>
        <v>31</v>
      </c>
      <c r="AS141" s="175">
        <f t="shared" ref="AS141:AS146" si="166">IF(OR(B141="-",B141=""),0,IFERROR(AR141-COUNTIF(C141:AG141,"外"),))</f>
        <v>0</v>
      </c>
      <c r="AT141" s="175">
        <f t="shared" ref="AT141:AT146" si="167">AS141+AT127</f>
        <v>0</v>
      </c>
      <c r="AU141" s="175">
        <f t="shared" ref="AU141:AU146" si="168">COUNTIF(C141:AG141,"○")</f>
        <v>0</v>
      </c>
      <c r="AV141" s="175">
        <f t="shared" ref="AV141:AV146" si="169">AV127+AU141</f>
        <v>0</v>
      </c>
      <c r="AW141" s="98">
        <f>IF(C134&gt;DATE($K$6,$M$6,1),0,IF(SUM(AS141:AS146)=0,1,IF(AO140="達成",1,0)))</f>
        <v>0</v>
      </c>
      <c r="AX141" s="214"/>
      <c r="AY141" s="215"/>
      <c r="AZ141" s="98">
        <f>IF(C134&gt;DATE($K$6,$M$6,1),0,IF(SUM(AS141:AS146)=0,1,IF(AND(AH140&gt;0.285,AI140&gt;0.285,AJ140&gt;0.285,AK140&gt;0.285,AL140&gt;0.285),1,0)))</f>
        <v>0</v>
      </c>
      <c r="BA141" s="111" t="s">
        <v>95</v>
      </c>
      <c r="BB141" s="111">
        <f ca="1">IF(AY136=7,COUNTIF(OFFSET($C141,0,0,1,$AY136),"外"),COUNTIF(OFFSET($C141,0,0,1,$AY136),"外")+COUNTIF(OFFSET($C141,-13,DAY(EOMONTH(C134-1,0))-7+$AY136,1,7-$AY136),"外"))</f>
        <v>0</v>
      </c>
      <c r="BC141" s="111">
        <f ca="1">COUNTIF(OFFSET($C141,0,$AY136,1,7),"外")</f>
        <v>0</v>
      </c>
      <c r="BD141" s="111">
        <f ca="1">COUNTIF(OFFSET($C141,0,$AY136+7,1,7),"外")</f>
        <v>0</v>
      </c>
      <c r="BE141" s="111">
        <f ca="1">COUNTIF(OFFSET($C141,0,$AY136+14,1,7),"外")</f>
        <v>0</v>
      </c>
      <c r="BF141" s="111">
        <f ca="1">COUNTIF(OFFSET(C141,0,AY136+21,1,7),"外")</f>
        <v>0</v>
      </c>
      <c r="BG141" s="111">
        <f ca="1">SUM(BB141:BF141)</f>
        <v>0</v>
      </c>
    </row>
    <row r="142" spans="1:59" s="4" customFormat="1" ht="20.149999999999999" hidden="1" customHeight="1" outlineLevel="1" x14ac:dyDescent="0.2">
      <c r="B142" s="45" t="str">
        <f>IF($S$5&lt;&gt;"",$S$5,"-")</f>
        <v>-</v>
      </c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80"/>
      <c r="AH142" s="90" t="str">
        <f ca="1">IFERROR(IF(B127="-","-",IF(AY136=7,COUNTIF(OFFSET($C142,0,0,1,$AY136),"○")/(7-BB142),(COUNTIF(OFFSET($C142,0,0,1,$AY136),"○")+COUNTIF(OFFSET($C142,-14,DAY(EOMONTH(C134-1,0))-7+$AY136,1,7-$AY136),"○"))/(7-BB142))),"-")</f>
        <v>-</v>
      </c>
      <c r="AI142" s="89" t="str">
        <f ca="1">IF(B142="-","-",COUNTIF(OFFSET($C142,0,$AY136,1,7),"○")/7-BC142)</f>
        <v>-</v>
      </c>
      <c r="AJ142" s="89" t="str">
        <f ca="1">IF($B142="-","-",COUNTIF(OFFSET($C142,0,$AY137,1,7),"○")/7-BD142)</f>
        <v>-</v>
      </c>
      <c r="AK142" s="89" t="str">
        <f ca="1">IF($B142="-","-",COUNTIF(OFFSET($C142,0,$AY136,1,7),"○")/7-BE142)</f>
        <v>-</v>
      </c>
      <c r="AL142" s="105" t="str">
        <f ca="1">IF($B142="-","-",IF((AY144+SIGN(AY136))&lt;5,"-",COUNTIF(OFFSET(C142,0,AY136+21,1,7),"○")/(7-BF142)))</f>
        <v>-</v>
      </c>
      <c r="AM142" s="172">
        <f t="shared" ref="AM142:AM144" si="170">AU142</f>
        <v>0</v>
      </c>
      <c r="AN142" s="41" t="str">
        <f t="shared" ref="AN142" si="171">IFERROR(AM142/AS142,"")</f>
        <v/>
      </c>
      <c r="AO142" s="66" t="str">
        <f t="shared" si="164"/>
        <v>-</v>
      </c>
      <c r="AP142" s="177">
        <f t="shared" si="165"/>
        <v>0</v>
      </c>
      <c r="AQ142" s="75" t="str">
        <f t="shared" ref="AQ142:AQ144" si="172">IFERROR(AP142/AT142,"")</f>
        <v/>
      </c>
      <c r="AR142" s="176">
        <f>COUNT(C135:AG135)</f>
        <v>31</v>
      </c>
      <c r="AS142" s="175">
        <f t="shared" si="166"/>
        <v>0</v>
      </c>
      <c r="AT142" s="175">
        <f t="shared" si="167"/>
        <v>0</v>
      </c>
      <c r="AU142" s="175">
        <f t="shared" si="168"/>
        <v>0</v>
      </c>
      <c r="AV142" s="175">
        <f t="shared" si="169"/>
        <v>0</v>
      </c>
      <c r="AW142" s="40"/>
      <c r="AX142" s="216" t="s">
        <v>92</v>
      </c>
      <c r="AY142" s="196">
        <f>SIGN(AY136)+SIGN(AY140)+AY144</f>
        <v>5</v>
      </c>
      <c r="BA142" s="111" t="s">
        <v>96</v>
      </c>
      <c r="BB142" s="111">
        <f ca="1">IF(AY136=7,COUNTIF(OFFSET($C142,0,0,1,$AY136),"外"),COUNTIF(OFFSET($C142,0,0,1,$AY136),"外")+COUNTIF(OFFSET($C142,-13,DAY(EOMONTH(C134-1,0))-7+$AY136,1,7-$AY136),"外"))</f>
        <v>0</v>
      </c>
      <c r="BC142" s="111">
        <f ca="1">COUNTIF(OFFSET($C142,0,$AY136,1,7),"外")</f>
        <v>0</v>
      </c>
      <c r="BD142" s="111">
        <f ca="1">COUNTIF(OFFSET($C142,0,$AY136+7,1,7),"外")</f>
        <v>0</v>
      </c>
      <c r="BE142" s="111">
        <f ca="1">COUNTIF(OFFSET($C142,0,$AY136+14,1,7),"外")</f>
        <v>0</v>
      </c>
      <c r="BF142" s="111">
        <f ca="1">COUNTIF(OFFSET(C142,0,AY136+21,1,7),"外")</f>
        <v>0</v>
      </c>
      <c r="BG142" s="111">
        <f t="shared" ref="BG142:BG144" ca="1" si="173">SUM(BB142:BF142)</f>
        <v>0</v>
      </c>
    </row>
    <row r="143" spans="1:59" s="4" customFormat="1" ht="20.149999999999999" hidden="1" customHeight="1" outlineLevel="1" x14ac:dyDescent="0.2">
      <c r="B143" s="45" t="str">
        <f>IF($T$5&lt;&gt;"",$T$5,"-")</f>
        <v>-</v>
      </c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80"/>
      <c r="AH143" s="90" t="str">
        <f ca="1">IFERROR(IF(B143="-","-",IF(AY136=7,COUNTIF(OFFSET($C143,0,0,1,$AY136),"○")/(7-BB143),(COUNTIF(OFFSET($C143,0,0,1,$AY136),"○")+COUNTIF(OFFSET($C143,-14,DAY(EOMONTH(C134-1,0))-7+$AY136,1,7-$AY136),"○"))/(7-BB143))),"-")</f>
        <v>-</v>
      </c>
      <c r="AI143" s="89" t="str">
        <f ca="1">IF(B143="-","-",COUNTIF(OFFSET($C143,0,$AY136,1,7),"○")/7-BC143)</f>
        <v>-</v>
      </c>
      <c r="AJ143" s="89" t="str">
        <f ca="1">IF($B143="-","-",COUNTIF(OFFSET($C143,0,$AY136,1,7),"○")/7-BD143)</f>
        <v>-</v>
      </c>
      <c r="AK143" s="89" t="str">
        <f ca="1">IF($B143="-","-",COUNTIF(OFFSET($C143,0,$AY136,1,7),"○")/7-BE143)</f>
        <v>-</v>
      </c>
      <c r="AL143" s="105" t="str">
        <f ca="1">IF($B143="-","-",IF((AY144+SIGN(AY136))&lt;5,"-",COUNTIF(OFFSET(C143,0,AY136+21,1,7),"○")/(7-BF143)))</f>
        <v>-</v>
      </c>
      <c r="AM143" s="172">
        <f t="shared" si="170"/>
        <v>0</v>
      </c>
      <c r="AN143" s="41" t="str">
        <f>IFERROR(AM143/AS143,"")</f>
        <v/>
      </c>
      <c r="AO143" s="66" t="str">
        <f t="shared" si="164"/>
        <v>-</v>
      </c>
      <c r="AP143" s="177">
        <f t="shared" si="165"/>
        <v>0</v>
      </c>
      <c r="AQ143" s="75" t="str">
        <f t="shared" si="172"/>
        <v/>
      </c>
      <c r="AR143" s="176">
        <f>COUNT(C135:AG135)</f>
        <v>31</v>
      </c>
      <c r="AS143" s="175">
        <f t="shared" si="166"/>
        <v>0</v>
      </c>
      <c r="AT143" s="175">
        <f t="shared" si="167"/>
        <v>0</v>
      </c>
      <c r="AU143" s="175">
        <f t="shared" si="168"/>
        <v>0</v>
      </c>
      <c r="AV143" s="175">
        <f t="shared" si="169"/>
        <v>0</v>
      </c>
      <c r="AW143" s="40"/>
      <c r="AX143" s="217"/>
      <c r="AY143" s="197"/>
      <c r="BA143" s="111" t="s">
        <v>97</v>
      </c>
      <c r="BB143" s="111">
        <f ca="1">IF(AY136=7,COUNTIF(OFFSET($C143,0,0,1,$AY136),"外"),COUNTIF(OFFSET($C143,0,0,1,$AY136),"外")+COUNTIF(OFFSET($C143,-13,DAY(EOMONTH(C134-1,0))-7+$AY136,1,7-$AY136),"外"))</f>
        <v>0</v>
      </c>
      <c r="BC143" s="111">
        <f ca="1">COUNTIF(OFFSET($C143,0,$AY136,1,7),"外")</f>
        <v>0</v>
      </c>
      <c r="BD143" s="111">
        <f ca="1">COUNTIF(OFFSET($C143,0,$AY136+7,1,7),"外")</f>
        <v>0</v>
      </c>
      <c r="BE143" s="111">
        <f ca="1">COUNTIF(OFFSET($C143,0,$AY136+14,1,7),"外")</f>
        <v>0</v>
      </c>
      <c r="BF143" s="111">
        <f ca="1">COUNTIF(OFFSET(C143,0,AY136+21,1,7),"外")</f>
        <v>0</v>
      </c>
      <c r="BG143" s="111">
        <f t="shared" ca="1" si="173"/>
        <v>0</v>
      </c>
    </row>
    <row r="144" spans="1:59" s="4" customFormat="1" ht="20.149999999999999" hidden="1" customHeight="1" outlineLevel="1" x14ac:dyDescent="0.2">
      <c r="B144" s="45" t="str">
        <f>IF($U$5&lt;&gt;"",$U$5,"-")</f>
        <v>-</v>
      </c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80"/>
      <c r="AH144" s="90" t="str">
        <f ca="1">IFERROR(IF(B144="-","-",IF(AY136=7,COUNTIF(OFFSET($C144,0,0,1,$AY136),"○")/(7-BB144),(COUNTIF(OFFSET($C144,0,0,1,$AY136),"○")+COUNTIF(OFFSET($C144,-14,DAY(EOMONTH(C134-1,0))-7+$AY136,1,7-$AY136),"○"))/(7-BB144))),"-")</f>
        <v>-</v>
      </c>
      <c r="AI144" s="89" t="str">
        <f ca="1">IF(B144="-","-",COUNTIF(OFFSET($C144,0,$AY136,1,7),"○")/7-BC144)</f>
        <v>-</v>
      </c>
      <c r="AJ144" s="89" t="str">
        <f ca="1">IF($B144="-","-",COUNTIF(OFFSET($C144,0,$AY136,1,7),"○")/7-BD144)</f>
        <v>-</v>
      </c>
      <c r="AK144" s="89" t="str">
        <f ca="1">IF($B144="-","-",COUNTIF(OFFSET($C144,0,$AY136,1,7),"○")/7-BE144)</f>
        <v>-</v>
      </c>
      <c r="AL144" s="105" t="str">
        <f ca="1">IF($B144="-","-",IF((AY144+SIGN(AY136))&lt;5,"-",COUNTIF(OFFSET(C144,0,AY136+21,1,7),"○")/(7-BF144)))</f>
        <v>-</v>
      </c>
      <c r="AM144" s="172">
        <f t="shared" si="170"/>
        <v>0</v>
      </c>
      <c r="AN144" s="41" t="str">
        <f t="shared" ref="AN144:AN145" si="174">IFERROR(AM144/AS144,"")</f>
        <v/>
      </c>
      <c r="AO144" s="66" t="str">
        <f t="shared" si="164"/>
        <v>-</v>
      </c>
      <c r="AP144" s="177">
        <f t="shared" si="165"/>
        <v>0</v>
      </c>
      <c r="AQ144" s="75" t="str">
        <f t="shared" si="172"/>
        <v/>
      </c>
      <c r="AR144" s="176">
        <f>COUNT(C135:AG135)</f>
        <v>31</v>
      </c>
      <c r="AS144" s="175">
        <f t="shared" si="166"/>
        <v>0</v>
      </c>
      <c r="AT144" s="175">
        <f t="shared" si="167"/>
        <v>0</v>
      </c>
      <c r="AU144" s="175">
        <f t="shared" si="168"/>
        <v>0</v>
      </c>
      <c r="AV144" s="175">
        <f t="shared" si="169"/>
        <v>0</v>
      </c>
      <c r="AW144" s="40"/>
      <c r="AX144" s="194" t="s">
        <v>93</v>
      </c>
      <c r="AY144" s="196">
        <f>ROUNDDOWN((AY138-AY136)/7,0)</f>
        <v>3</v>
      </c>
      <c r="BA144" s="111" t="s">
        <v>98</v>
      </c>
      <c r="BB144" s="111">
        <f ca="1">IF(AY136=7,COUNTIF(OFFSET($C144,0,0,1,$AY136),"外"),COUNTIF(OFFSET($C144,0,0,1,$AY136),"外")+COUNTIF(OFFSET($C144,-13,DAY(EOMONTH(C134-1,0))-7+$AY136,1,7-$AY136),"外"))</f>
        <v>0</v>
      </c>
      <c r="BC144" s="111">
        <f ca="1">COUNTIF(OFFSET($C144,0,$AY136,1,7),"外")</f>
        <v>0</v>
      </c>
      <c r="BD144" s="111">
        <f ca="1">COUNTIF(OFFSET($C144,0,$AY136+7,1,7),"外")</f>
        <v>0</v>
      </c>
      <c r="BE144" s="111">
        <f ca="1">COUNTIF(OFFSET($C144,0,$AY136+14,1,7),"外")</f>
        <v>0</v>
      </c>
      <c r="BF144" s="111">
        <f ca="1">COUNTIF(OFFSET(C144,0,AY136+21,1,7),"外")</f>
        <v>0</v>
      </c>
      <c r="BG144" s="111">
        <f t="shared" ca="1" si="173"/>
        <v>0</v>
      </c>
    </row>
    <row r="145" spans="1:59" s="4" customFormat="1" ht="20.149999999999999" hidden="1" customHeight="1" outlineLevel="1" x14ac:dyDescent="0.2">
      <c r="B145" s="45" t="str">
        <f>IF($V$5&lt;&gt;"",$V$5,"-")</f>
        <v>-</v>
      </c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80"/>
      <c r="AH145" s="90" t="str">
        <f ca="1">IFERROR(IF(B145="-","-",IF(AY136=7,COUNTIF(OFFSET($C145,0,0,1,$AY136),"○")/(7-BB145),(COUNTIF(OFFSET($C145,0,0,1,$AY136),"○")+COUNTIF(OFFSET($C145,-14,DAY(EOMONTH(C134-1,0))-7+$AY136,1,7-$AY136),"○"))/(7-BB145))),"-")</f>
        <v>-</v>
      </c>
      <c r="AI145" s="89" t="str">
        <f ca="1">IF(B145="-","-",COUNTIF(OFFSET($C145,0,$AY136,1,7),"○")/7-BC145)</f>
        <v>-</v>
      </c>
      <c r="AJ145" s="89" t="str">
        <f ca="1">IF($B145="-","-",COUNTIF(OFFSET($C145,0,$AY136,1,7),"○")/7-BD145)</f>
        <v>-</v>
      </c>
      <c r="AK145" s="89" t="str">
        <f ca="1">IF($B145="-","-",COUNTIF(OFFSET($C145,0,$AY136,1,7),"○")/7-BE145)</f>
        <v>-</v>
      </c>
      <c r="AL145" s="105" t="str">
        <f ca="1">IF($B145="-","-",IF((AY144+SIGN(AY136))&lt;5,"-",COUNTIF(OFFSET(C145,0,AY136+21,1,7),"○")/(7-BF145)))</f>
        <v>-</v>
      </c>
      <c r="AM145" s="172">
        <f>AU145</f>
        <v>0</v>
      </c>
      <c r="AN145" s="41" t="str">
        <f t="shared" si="174"/>
        <v/>
      </c>
      <c r="AO145" s="66" t="str">
        <f t="shared" si="164"/>
        <v>-</v>
      </c>
      <c r="AP145" s="177">
        <f t="shared" si="165"/>
        <v>0</v>
      </c>
      <c r="AQ145" s="75" t="str">
        <f>IFERROR(AP145/AT145,"")</f>
        <v/>
      </c>
      <c r="AR145" s="176">
        <f>COUNT(C135:AG135)</f>
        <v>31</v>
      </c>
      <c r="AS145" s="175">
        <f t="shared" si="166"/>
        <v>0</v>
      </c>
      <c r="AT145" s="175">
        <f t="shared" si="167"/>
        <v>0</v>
      </c>
      <c r="AU145" s="175">
        <f t="shared" si="168"/>
        <v>0</v>
      </c>
      <c r="AV145" s="175">
        <f t="shared" si="169"/>
        <v>0</v>
      </c>
      <c r="AW145" s="40"/>
      <c r="AX145" s="195"/>
      <c r="AY145" s="197"/>
      <c r="BA145" s="111" t="s">
        <v>99</v>
      </c>
      <c r="BB145" s="111">
        <f ca="1">IF(AY136=7,COUNTIF(OFFSET($C145,0,0,1,$AY136),"外"),COUNTIF(OFFSET($C145,0,0,1,$AY136),"外")+COUNTIF(OFFSET($C145,-13,DAY(EOMONTH(C134-1,0))-7+$AY136,1,7-$AY136),"外"))</f>
        <v>0</v>
      </c>
      <c r="BC145" s="111">
        <f ca="1">COUNTIF(OFFSET($C145,0,$AY136,1,7),"外")</f>
        <v>0</v>
      </c>
      <c r="BD145" s="111">
        <f ca="1">COUNTIF(OFFSET($C145,0,$AY136+7,1,7),"外")</f>
        <v>0</v>
      </c>
      <c r="BE145" s="111">
        <f ca="1">COUNTIF(OFFSET($C145,0,$AY136+14,1,7),"外")</f>
        <v>0</v>
      </c>
      <c r="BF145" s="111">
        <f ca="1">COUNTIF(OFFSET(C145,0,AY136+21,1,7),"外")</f>
        <v>0</v>
      </c>
      <c r="BG145" s="111">
        <f ca="1">SUM(BB145:BF145)</f>
        <v>0</v>
      </c>
    </row>
    <row r="146" spans="1:59" s="4" customFormat="1" ht="20.149999999999999" hidden="1" customHeight="1" outlineLevel="1" thickBot="1" x14ac:dyDescent="0.25">
      <c r="B146" s="46" t="str">
        <f>IF($W$5&lt;&gt;"",$W$5,"-")</f>
        <v>-</v>
      </c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55"/>
      <c r="AH146" s="91" t="str">
        <f ca="1">IFERROR(IF(B146="-","-",IF(AY136=7,COUNTIF(OFFSET($C146,0,0,1,$AY136),"○")/(7-BB146),(COUNTIF(OFFSET($C146,0,0,1,$AY136),"○")+COUNTIF(OFFSET($C146,-14,DAY(EOMONTH(C134-1,0))-7+$AY136,1,7-$AY136),"○"))/(7-BB146))),"-")</f>
        <v>-</v>
      </c>
      <c r="AI146" s="92" t="str">
        <f ca="1">IF(B146="-","-",COUNTIF(OFFSET($C146,0,$AY136,1,7),"○")/7-BC146)</f>
        <v>-</v>
      </c>
      <c r="AJ146" s="92" t="str">
        <f ca="1">IF($B146="-","-",COUNTIF(OFFSET($C146,0,$AY136,1,7),"○")/7-BD146)</f>
        <v>-</v>
      </c>
      <c r="AK146" s="92" t="str">
        <f ca="1">IF($B146="-","-",COUNTIF(OFFSET($C146,0,$AY136,1,7),"○")/7-BE146)</f>
        <v>-</v>
      </c>
      <c r="AL146" s="106" t="str">
        <f ca="1">IF($B146="-","-",IF((AY144+SIGN(AY136))&lt;5,"-",COUNTIF(OFFSET(C146,0,AY136+21,1,7),"○")/(7-BF146)))</f>
        <v>-</v>
      </c>
      <c r="AM146" s="64">
        <f t="shared" ref="AM146" si="175">AU146</f>
        <v>0</v>
      </c>
      <c r="AN146" s="48" t="str">
        <f>IFERROR(AM146/AS146,"")</f>
        <v/>
      </c>
      <c r="AO146" s="30" t="str">
        <f t="shared" si="164"/>
        <v>-</v>
      </c>
      <c r="AP146" s="71">
        <f t="shared" si="165"/>
        <v>0</v>
      </c>
      <c r="AQ146" s="72" t="str">
        <f t="shared" ref="AQ146" si="176">IFERROR(AP146/AT146,"")</f>
        <v/>
      </c>
      <c r="AR146" s="176">
        <f>COUNT(C135:AG135)</f>
        <v>31</v>
      </c>
      <c r="AS146" s="175">
        <f t="shared" si="166"/>
        <v>0</v>
      </c>
      <c r="AT146" s="175">
        <f t="shared" si="167"/>
        <v>0</v>
      </c>
      <c r="AU146" s="175">
        <f t="shared" si="168"/>
        <v>0</v>
      </c>
      <c r="AV146" s="175">
        <f t="shared" si="169"/>
        <v>0</v>
      </c>
      <c r="AW146" s="40"/>
      <c r="AX146" s="101"/>
      <c r="AY146" s="102"/>
      <c r="BA146" s="111" t="s">
        <v>100</v>
      </c>
      <c r="BB146" s="111">
        <f ca="1">IF(AY136=7,COUNTIF(OFFSET($C146,0,0,1,$AY136),"外"),COUNTIF(OFFSET($C146,0,0,1,$AY136),"外")+COUNTIF(OFFSET($C146,-13,DAY(EOMONTH(C134-1,0))-7+$AY136,1,7-$AY136),"外"))</f>
        <v>0</v>
      </c>
      <c r="BC146" s="111">
        <f ca="1">COUNTIF(OFFSET($C146,0,$AY136,1,7),"外")</f>
        <v>0</v>
      </c>
      <c r="BD146" s="111">
        <f ca="1">COUNTIF(OFFSET($C146,0,$AY136+7,1,7),"外")</f>
        <v>0</v>
      </c>
      <c r="BE146" s="111">
        <f ca="1">COUNTIF(OFFSET($C146,0,$AY136+14,1,7),"外")</f>
        <v>0</v>
      </c>
      <c r="BF146" s="111">
        <f ca="1">COUNTIF(OFFSET(C146,0,AY136+21,1,7),"外")</f>
        <v>0</v>
      </c>
      <c r="BG146" s="111">
        <f t="shared" ref="BG146" ca="1" si="177">SUM(BB146:BF146)</f>
        <v>0</v>
      </c>
    </row>
    <row r="147" spans="1:59" s="4" customFormat="1" ht="13.5" hidden="1" outlineLevel="1" thickBot="1" x14ac:dyDescent="0.25">
      <c r="A147" s="2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2"/>
      <c r="AI147" s="2"/>
      <c r="AJ147" s="2"/>
      <c r="AK147" s="2"/>
      <c r="AL147" s="2"/>
      <c r="AM147" s="2"/>
      <c r="AN147" s="40"/>
      <c r="AO147" s="2"/>
      <c r="AP147" s="2"/>
      <c r="AQ147" s="2"/>
      <c r="AR147" s="32"/>
      <c r="AS147" s="32"/>
      <c r="AT147" s="32"/>
      <c r="AU147" s="32"/>
      <c r="AV147" s="32"/>
    </row>
    <row r="148" spans="1:59" s="4" customFormat="1" ht="13" hidden="1" customHeight="1" outlineLevel="1" x14ac:dyDescent="0.2">
      <c r="A148" s="2"/>
      <c r="B148" s="181" t="s">
        <v>0</v>
      </c>
      <c r="C148" s="252">
        <f>DATE(YEAR(C134),MONTH(C134)+1,DAY(C134))</f>
        <v>45870</v>
      </c>
      <c r="D148" s="253"/>
      <c r="E148" s="253"/>
      <c r="F148" s="253"/>
      <c r="G148" s="253"/>
      <c r="H148" s="253"/>
      <c r="I148" s="253"/>
      <c r="J148" s="253"/>
      <c r="K148" s="253"/>
      <c r="L148" s="253"/>
      <c r="M148" s="253"/>
      <c r="N148" s="253"/>
      <c r="O148" s="253"/>
      <c r="P148" s="253"/>
      <c r="Q148" s="253"/>
      <c r="R148" s="253"/>
      <c r="S148" s="253"/>
      <c r="T148" s="253"/>
      <c r="U148" s="253"/>
      <c r="V148" s="253"/>
      <c r="W148" s="253"/>
      <c r="X148" s="253"/>
      <c r="Y148" s="253"/>
      <c r="Z148" s="253"/>
      <c r="AA148" s="253"/>
      <c r="AB148" s="253"/>
      <c r="AC148" s="253"/>
      <c r="AD148" s="253"/>
      <c r="AE148" s="253"/>
      <c r="AF148" s="253"/>
      <c r="AG148" s="253"/>
      <c r="AH148" s="254" t="s">
        <v>113</v>
      </c>
      <c r="AI148" s="255"/>
      <c r="AJ148" s="255"/>
      <c r="AK148" s="255"/>
      <c r="AL148" s="256"/>
      <c r="AM148" s="260" t="s">
        <v>46</v>
      </c>
      <c r="AN148" s="261"/>
      <c r="AO148" s="262"/>
      <c r="AP148" s="266" t="s">
        <v>11</v>
      </c>
      <c r="AQ148" s="267"/>
      <c r="AR148" s="270" t="s">
        <v>15</v>
      </c>
      <c r="AS148" s="206" t="s">
        <v>16</v>
      </c>
      <c r="AT148" s="221" t="s">
        <v>17</v>
      </c>
      <c r="AU148" s="241"/>
      <c r="AV148" s="241"/>
      <c r="AW148" s="40"/>
      <c r="AX148" s="242" t="s">
        <v>88</v>
      </c>
      <c r="AY148" s="243"/>
      <c r="AZ148" s="2"/>
      <c r="BA148" s="2"/>
      <c r="BB148" s="2"/>
      <c r="BC148" s="2"/>
      <c r="BD148" s="2"/>
      <c r="BE148" s="2"/>
      <c r="BF148" s="2"/>
      <c r="BG148" s="2"/>
    </row>
    <row r="149" spans="1:59" s="4" customFormat="1" ht="13" hidden="1" customHeight="1" outlineLevel="1" x14ac:dyDescent="0.2">
      <c r="A149" s="2"/>
      <c r="B149" s="10" t="s">
        <v>1</v>
      </c>
      <c r="C149" s="11">
        <f>DATE(YEAR(C148),MONTH(C148),DAY(C148))</f>
        <v>45870</v>
      </c>
      <c r="D149" s="11">
        <f>IF(MONTH(DATE(YEAR(C149),MONTH(C149),DAY(C149)+1))=MONTH($C148),DATE(YEAR(C149),MONTH(C149),DAY(C149)+1),"")</f>
        <v>45871</v>
      </c>
      <c r="E149" s="11">
        <f t="shared" ref="E149:AG149" si="178">IF(MONTH(DATE(YEAR(D149),MONTH(D149),DAY(D149)+1))=MONTH($C148),DATE(YEAR(D149),MONTH(D149),DAY(D149)+1),"")</f>
        <v>45872</v>
      </c>
      <c r="F149" s="16">
        <f t="shared" si="178"/>
        <v>45873</v>
      </c>
      <c r="G149" s="11">
        <f t="shared" si="178"/>
        <v>45874</v>
      </c>
      <c r="H149" s="11">
        <f t="shared" si="178"/>
        <v>45875</v>
      </c>
      <c r="I149" s="11">
        <f t="shared" si="178"/>
        <v>45876</v>
      </c>
      <c r="J149" s="11">
        <f t="shared" si="178"/>
        <v>45877</v>
      </c>
      <c r="K149" s="11">
        <f t="shared" si="178"/>
        <v>45878</v>
      </c>
      <c r="L149" s="11">
        <f t="shared" si="178"/>
        <v>45879</v>
      </c>
      <c r="M149" s="11">
        <f t="shared" si="178"/>
        <v>45880</v>
      </c>
      <c r="N149" s="11">
        <f t="shared" si="178"/>
        <v>45881</v>
      </c>
      <c r="O149" s="11">
        <f t="shared" si="178"/>
        <v>45882</v>
      </c>
      <c r="P149" s="11">
        <f t="shared" si="178"/>
        <v>45883</v>
      </c>
      <c r="Q149" s="11">
        <f t="shared" si="178"/>
        <v>45884</v>
      </c>
      <c r="R149" s="11">
        <f t="shared" si="178"/>
        <v>45885</v>
      </c>
      <c r="S149" s="11">
        <f t="shared" si="178"/>
        <v>45886</v>
      </c>
      <c r="T149" s="11">
        <f t="shared" si="178"/>
        <v>45887</v>
      </c>
      <c r="U149" s="11">
        <f t="shared" si="178"/>
        <v>45888</v>
      </c>
      <c r="V149" s="11">
        <f t="shared" si="178"/>
        <v>45889</v>
      </c>
      <c r="W149" s="11">
        <f t="shared" si="178"/>
        <v>45890</v>
      </c>
      <c r="X149" s="11">
        <f t="shared" si="178"/>
        <v>45891</v>
      </c>
      <c r="Y149" s="11">
        <f t="shared" si="178"/>
        <v>45892</v>
      </c>
      <c r="Z149" s="11">
        <f t="shared" si="178"/>
        <v>45893</v>
      </c>
      <c r="AA149" s="11">
        <f t="shared" si="178"/>
        <v>45894</v>
      </c>
      <c r="AB149" s="11">
        <f t="shared" si="178"/>
        <v>45895</v>
      </c>
      <c r="AC149" s="11">
        <f t="shared" si="178"/>
        <v>45896</v>
      </c>
      <c r="AD149" s="11">
        <f t="shared" si="178"/>
        <v>45897</v>
      </c>
      <c r="AE149" s="11">
        <f t="shared" si="178"/>
        <v>45898</v>
      </c>
      <c r="AF149" s="11">
        <f t="shared" si="178"/>
        <v>45899</v>
      </c>
      <c r="AG149" s="29">
        <f t="shared" si="178"/>
        <v>45900</v>
      </c>
      <c r="AH149" s="257"/>
      <c r="AI149" s="258"/>
      <c r="AJ149" s="258"/>
      <c r="AK149" s="258"/>
      <c r="AL149" s="259"/>
      <c r="AM149" s="263"/>
      <c r="AN149" s="264"/>
      <c r="AO149" s="265"/>
      <c r="AP149" s="268"/>
      <c r="AQ149" s="269"/>
      <c r="AR149" s="271"/>
      <c r="AS149" s="207"/>
      <c r="AT149" s="221"/>
      <c r="AU149" s="241"/>
      <c r="AV149" s="241"/>
      <c r="AW149" s="40"/>
      <c r="AX149" s="244"/>
      <c r="AY149" s="245"/>
      <c r="AZ149" s="2"/>
      <c r="BA149" s="2"/>
      <c r="BB149" s="2"/>
      <c r="BC149" s="2"/>
      <c r="BD149" s="2"/>
      <c r="BE149" s="2"/>
      <c r="BF149" s="2"/>
      <c r="BG149" s="2"/>
    </row>
    <row r="150" spans="1:59" s="4" customFormat="1" ht="13" hidden="1" customHeight="1" outlineLevel="1" x14ac:dyDescent="0.2">
      <c r="A150" s="2"/>
      <c r="B150" s="10" t="s">
        <v>2</v>
      </c>
      <c r="C150" s="12" t="str">
        <f t="shared" ref="C150:AG150" si="179">TEXT(C149,"aaa")</f>
        <v>金</v>
      </c>
      <c r="D150" s="12" t="str">
        <f t="shared" si="179"/>
        <v>土</v>
      </c>
      <c r="E150" s="12" t="str">
        <f t="shared" si="179"/>
        <v>日</v>
      </c>
      <c r="F150" s="17" t="str">
        <f t="shared" si="179"/>
        <v>月</v>
      </c>
      <c r="G150" s="12" t="str">
        <f t="shared" si="179"/>
        <v>火</v>
      </c>
      <c r="H150" s="12" t="str">
        <f t="shared" si="179"/>
        <v>水</v>
      </c>
      <c r="I150" s="12" t="str">
        <f t="shared" si="179"/>
        <v>木</v>
      </c>
      <c r="J150" s="12" t="str">
        <f t="shared" si="179"/>
        <v>金</v>
      </c>
      <c r="K150" s="12" t="str">
        <f t="shared" si="179"/>
        <v>土</v>
      </c>
      <c r="L150" s="12" t="str">
        <f t="shared" si="179"/>
        <v>日</v>
      </c>
      <c r="M150" s="12" t="str">
        <f t="shared" si="179"/>
        <v>月</v>
      </c>
      <c r="N150" s="12" t="str">
        <f t="shared" si="179"/>
        <v>火</v>
      </c>
      <c r="O150" s="12" t="str">
        <f t="shared" si="179"/>
        <v>水</v>
      </c>
      <c r="P150" s="12" t="str">
        <f t="shared" si="179"/>
        <v>木</v>
      </c>
      <c r="Q150" s="12" t="str">
        <f t="shared" si="179"/>
        <v>金</v>
      </c>
      <c r="R150" s="12" t="str">
        <f t="shared" si="179"/>
        <v>土</v>
      </c>
      <c r="S150" s="12" t="str">
        <f t="shared" si="179"/>
        <v>日</v>
      </c>
      <c r="T150" s="12" t="str">
        <f t="shared" si="179"/>
        <v>月</v>
      </c>
      <c r="U150" s="12" t="str">
        <f t="shared" si="179"/>
        <v>火</v>
      </c>
      <c r="V150" s="12" t="str">
        <f t="shared" si="179"/>
        <v>水</v>
      </c>
      <c r="W150" s="12" t="str">
        <f t="shared" si="179"/>
        <v>木</v>
      </c>
      <c r="X150" s="12" t="str">
        <f t="shared" si="179"/>
        <v>金</v>
      </c>
      <c r="Y150" s="12" t="str">
        <f t="shared" si="179"/>
        <v>土</v>
      </c>
      <c r="Z150" s="12" t="str">
        <f t="shared" si="179"/>
        <v>日</v>
      </c>
      <c r="AA150" s="12" t="str">
        <f t="shared" si="179"/>
        <v>月</v>
      </c>
      <c r="AB150" s="12" t="str">
        <f t="shared" si="179"/>
        <v>火</v>
      </c>
      <c r="AC150" s="12" t="str">
        <f t="shared" si="179"/>
        <v>水</v>
      </c>
      <c r="AD150" s="12" t="str">
        <f t="shared" si="179"/>
        <v>木</v>
      </c>
      <c r="AE150" s="12" t="str">
        <f t="shared" si="179"/>
        <v>金</v>
      </c>
      <c r="AF150" s="12" t="str">
        <f t="shared" si="179"/>
        <v>土</v>
      </c>
      <c r="AG150" s="180" t="str">
        <f t="shared" si="179"/>
        <v>日</v>
      </c>
      <c r="AH150" s="246" t="s">
        <v>83</v>
      </c>
      <c r="AI150" s="247" t="s">
        <v>84</v>
      </c>
      <c r="AJ150" s="247" t="s">
        <v>85</v>
      </c>
      <c r="AK150" s="247" t="s">
        <v>86</v>
      </c>
      <c r="AL150" s="248" t="s">
        <v>87</v>
      </c>
      <c r="AM150" s="249" t="s">
        <v>40</v>
      </c>
      <c r="AN150" s="228" t="s">
        <v>12</v>
      </c>
      <c r="AO150" s="231" t="s">
        <v>47</v>
      </c>
      <c r="AP150" s="234" t="s">
        <v>40</v>
      </c>
      <c r="AQ150" s="237" t="s">
        <v>13</v>
      </c>
      <c r="AR150" s="240"/>
      <c r="AS150" s="221"/>
      <c r="AT150" s="221"/>
      <c r="AU150" s="171"/>
      <c r="AV150" s="171"/>
      <c r="AW150" s="40"/>
      <c r="AX150" s="223" t="s">
        <v>89</v>
      </c>
      <c r="AY150" s="224">
        <f>ABS(IF(WEEKDAY(C148,3)=0,7,WEEKDAY(C148,3)-7))</f>
        <v>3</v>
      </c>
      <c r="AZ150" s="2"/>
      <c r="BA150" s="2"/>
      <c r="BB150" s="2"/>
      <c r="BC150" s="2"/>
      <c r="BD150" s="2"/>
      <c r="BE150" s="2"/>
      <c r="BF150" s="2"/>
      <c r="BG150" s="2"/>
    </row>
    <row r="151" spans="1:59" s="4" customFormat="1" ht="27" hidden="1" customHeight="1" outlineLevel="1" x14ac:dyDescent="0.2">
      <c r="A151" s="3"/>
      <c r="B151" s="225" t="s">
        <v>3</v>
      </c>
      <c r="C151" s="218" t="str">
        <f>IFERROR(VLOOKUP(C149,祝日一覧!$A:$C,3,FALSE),"")</f>
        <v/>
      </c>
      <c r="D151" s="218" t="str">
        <f>IFERROR(VLOOKUP(D149,祝日一覧!$A:$C,3,FALSE),"")</f>
        <v/>
      </c>
      <c r="E151" s="218" t="str">
        <f>IFERROR(VLOOKUP(E149,祝日一覧!$A:$C,3,FALSE),"")</f>
        <v/>
      </c>
      <c r="F151" s="218" t="str">
        <f>IFERROR(VLOOKUP(F149,祝日一覧!$A:$C,3,FALSE),"")</f>
        <v/>
      </c>
      <c r="G151" s="218" t="str">
        <f>IFERROR(VLOOKUP(G149,祝日一覧!$A:$C,3,FALSE),"")</f>
        <v/>
      </c>
      <c r="H151" s="218" t="str">
        <f>IFERROR(VLOOKUP(H149,祝日一覧!$A:$C,3,FALSE),"")</f>
        <v/>
      </c>
      <c r="I151" s="218" t="str">
        <f>IFERROR(VLOOKUP(I149,祝日一覧!$A:$C,3,FALSE),"")</f>
        <v/>
      </c>
      <c r="J151" s="218" t="str">
        <f>IFERROR(VLOOKUP(J149,祝日一覧!$A:$C,3,FALSE),"")</f>
        <v/>
      </c>
      <c r="K151" s="218" t="str">
        <f>IFERROR(VLOOKUP(K149,祝日一覧!$A:$C,3,FALSE),"")</f>
        <v/>
      </c>
      <c r="L151" s="218" t="str">
        <f>IFERROR(VLOOKUP(L149,祝日一覧!$A:$C,3,FALSE),"")</f>
        <v/>
      </c>
      <c r="M151" s="218" t="str">
        <f>IFERROR(VLOOKUP(M149,祝日一覧!$A:$C,3,FALSE),"")</f>
        <v>山の日</v>
      </c>
      <c r="N151" s="218" t="str">
        <f>IFERROR(VLOOKUP(N149,祝日一覧!$A:$C,3,FALSE),"")</f>
        <v/>
      </c>
      <c r="O151" s="218" t="str">
        <f>IFERROR(VLOOKUP(O149,祝日一覧!$A:$C,3,FALSE),"")</f>
        <v/>
      </c>
      <c r="P151" s="218" t="str">
        <f>IFERROR(VLOOKUP(P149,祝日一覧!$A:$C,3,FALSE),"")</f>
        <v/>
      </c>
      <c r="Q151" s="218" t="str">
        <f>IFERROR(VLOOKUP(Q149,祝日一覧!$A:$C,3,FALSE),"")</f>
        <v/>
      </c>
      <c r="R151" s="218" t="str">
        <f>IFERROR(VLOOKUP(R149,祝日一覧!$A:$C,3,FALSE),"")</f>
        <v/>
      </c>
      <c r="S151" s="218" t="str">
        <f>IFERROR(VLOOKUP(S149,祝日一覧!$A:$C,3,FALSE),"")</f>
        <v/>
      </c>
      <c r="T151" s="218" t="str">
        <f>IFERROR(VLOOKUP(T149,祝日一覧!$A:$C,3,FALSE),"")</f>
        <v/>
      </c>
      <c r="U151" s="218" t="str">
        <f>IFERROR(VLOOKUP(U149,祝日一覧!$A:$C,3,FALSE),"")</f>
        <v/>
      </c>
      <c r="V151" s="218" t="str">
        <f>IFERROR(VLOOKUP(V149,祝日一覧!$A:$C,3,FALSE),"")</f>
        <v/>
      </c>
      <c r="W151" s="218" t="str">
        <f>IFERROR(VLOOKUP(W149,祝日一覧!$A:$C,3,FALSE),"")</f>
        <v/>
      </c>
      <c r="X151" s="218" t="str">
        <f>IFERROR(VLOOKUP(X149,祝日一覧!$A:$C,3,FALSE),"")</f>
        <v/>
      </c>
      <c r="Y151" s="218" t="str">
        <f>IFERROR(VLOOKUP(Y149,祝日一覧!$A:$C,3,FALSE),"")</f>
        <v/>
      </c>
      <c r="Z151" s="218" t="str">
        <f>IFERROR(VLOOKUP(Z149,祝日一覧!$A:$C,3,FALSE),"")</f>
        <v/>
      </c>
      <c r="AA151" s="218" t="str">
        <f>IFERROR(VLOOKUP(AA149,祝日一覧!$A:$C,3,FALSE),"")</f>
        <v/>
      </c>
      <c r="AB151" s="218" t="str">
        <f>IFERROR(VLOOKUP(AB149,祝日一覧!$A:$C,3,FALSE),"")</f>
        <v/>
      </c>
      <c r="AC151" s="218" t="str">
        <f>IFERROR(VLOOKUP(AC149,祝日一覧!$A:$C,3,FALSE),"")</f>
        <v/>
      </c>
      <c r="AD151" s="218" t="str">
        <f>IFERROR(VLOOKUP(AD149,祝日一覧!$A:$C,3,FALSE),"")</f>
        <v/>
      </c>
      <c r="AE151" s="218" t="str">
        <f>IFERROR(VLOOKUP(AE149,祝日一覧!$A:$C,3,FALSE),"")</f>
        <v/>
      </c>
      <c r="AF151" s="218" t="str">
        <f>IFERROR(VLOOKUP(AF149,祝日一覧!$A:$C,3,FALSE),"")</f>
        <v/>
      </c>
      <c r="AG151" s="208" t="str">
        <f>IFERROR(VLOOKUP(AG149,祝日一覧!$A:$C,3,FALSE),"")</f>
        <v/>
      </c>
      <c r="AH151" s="246"/>
      <c r="AI151" s="247"/>
      <c r="AJ151" s="247"/>
      <c r="AK151" s="247"/>
      <c r="AL151" s="248"/>
      <c r="AM151" s="250"/>
      <c r="AN151" s="229"/>
      <c r="AO151" s="232"/>
      <c r="AP151" s="235"/>
      <c r="AQ151" s="238"/>
      <c r="AR151" s="240"/>
      <c r="AS151" s="221"/>
      <c r="AT151" s="222"/>
      <c r="AU151" s="179"/>
      <c r="AV151" s="171"/>
      <c r="AW151" s="40"/>
      <c r="AX151" s="223"/>
      <c r="AY151" s="224"/>
      <c r="AZ151" s="3"/>
      <c r="BA151" s="3"/>
      <c r="BB151" s="3"/>
      <c r="BC151" s="3"/>
      <c r="BD151" s="3"/>
      <c r="BE151" s="3"/>
      <c r="BF151" s="3"/>
      <c r="BG151" s="3"/>
    </row>
    <row r="152" spans="1:59" s="4" customFormat="1" ht="27" hidden="1" customHeight="1" outlineLevel="1" x14ac:dyDescent="0.2">
      <c r="A152" s="3"/>
      <c r="B152" s="226"/>
      <c r="C152" s="219"/>
      <c r="D152" s="219"/>
      <c r="E152" s="219"/>
      <c r="F152" s="219"/>
      <c r="G152" s="219"/>
      <c r="H152" s="219"/>
      <c r="I152" s="219"/>
      <c r="J152" s="219"/>
      <c r="K152" s="219"/>
      <c r="L152" s="219"/>
      <c r="M152" s="219"/>
      <c r="N152" s="219"/>
      <c r="O152" s="219"/>
      <c r="P152" s="219"/>
      <c r="Q152" s="219"/>
      <c r="R152" s="219"/>
      <c r="S152" s="219"/>
      <c r="T152" s="219"/>
      <c r="U152" s="219"/>
      <c r="V152" s="219"/>
      <c r="W152" s="219"/>
      <c r="X152" s="219"/>
      <c r="Y152" s="219"/>
      <c r="Z152" s="219"/>
      <c r="AA152" s="219"/>
      <c r="AB152" s="219"/>
      <c r="AC152" s="219"/>
      <c r="AD152" s="219"/>
      <c r="AE152" s="219"/>
      <c r="AF152" s="219"/>
      <c r="AG152" s="209"/>
      <c r="AH152" s="93" t="str">
        <f>IF($AY150=7,DBCS(1&amp;"日～"&amp;7&amp;"日"),DBCS("前"&amp;DAY(EOMONTH($C148-1,0))-6+$AY150&amp;"日～"&amp;$AY150&amp;"日"))</f>
        <v>前２８日～３日</v>
      </c>
      <c r="AI152" s="112" t="str">
        <f>DBCS($AY150+1&amp;"日～"&amp;$AY150+7&amp;"日")</f>
        <v>４日～１０日</v>
      </c>
      <c r="AJ152" s="112" t="str">
        <f>DBCS($AY150+8&amp;"日～"&amp;$AY150+14&amp;"日")</f>
        <v>１１日～１７日</v>
      </c>
      <c r="AK152" s="112" t="str">
        <f>DBCS($AY150+15&amp;"日～"&amp;$AY150+21&amp;"日")</f>
        <v>１８日～２４日</v>
      </c>
      <c r="AL152" s="113" t="str">
        <f>IF(AND(AY150=7,AY154=0),"-",IF($AY158=3,"-",DBCS($AY150+22&amp;"日～"&amp;$AY150+28&amp;"日")))</f>
        <v>２５日～３１日</v>
      </c>
      <c r="AM152" s="250"/>
      <c r="AN152" s="229"/>
      <c r="AO152" s="232"/>
      <c r="AP152" s="235"/>
      <c r="AQ152" s="238"/>
      <c r="AR152" s="178"/>
      <c r="AS152" s="174"/>
      <c r="AT152" s="174"/>
      <c r="AU152" s="184"/>
      <c r="AV152" s="184"/>
      <c r="AW152" s="40"/>
      <c r="AX152" s="99" t="s">
        <v>90</v>
      </c>
      <c r="AY152" s="100">
        <f>DAY(EOMONTH(C148,0))</f>
        <v>31</v>
      </c>
      <c r="AZ152" s="3"/>
      <c r="BA152" s="211" t="s">
        <v>105</v>
      </c>
      <c r="BB152" s="212"/>
      <c r="BC152" s="212"/>
      <c r="BD152" s="212"/>
      <c r="BE152" s="212"/>
      <c r="BF152" s="212"/>
      <c r="BG152" s="213"/>
    </row>
    <row r="153" spans="1:59" s="4" customFormat="1" ht="17" hidden="1" customHeight="1" outlineLevel="1" x14ac:dyDescent="0.2">
      <c r="A153" s="3"/>
      <c r="B153" s="226"/>
      <c r="C153" s="219"/>
      <c r="D153" s="219"/>
      <c r="E153" s="219"/>
      <c r="F153" s="219"/>
      <c r="G153" s="219"/>
      <c r="H153" s="219"/>
      <c r="I153" s="219"/>
      <c r="J153" s="219"/>
      <c r="K153" s="219"/>
      <c r="L153" s="219"/>
      <c r="M153" s="219"/>
      <c r="N153" s="219"/>
      <c r="O153" s="219"/>
      <c r="P153" s="219"/>
      <c r="Q153" s="219"/>
      <c r="R153" s="219"/>
      <c r="S153" s="219"/>
      <c r="T153" s="219"/>
      <c r="U153" s="219"/>
      <c r="V153" s="219"/>
      <c r="W153" s="219"/>
      <c r="X153" s="219"/>
      <c r="Y153" s="219"/>
      <c r="Z153" s="219"/>
      <c r="AA153" s="219"/>
      <c r="AB153" s="219"/>
      <c r="AC153" s="219"/>
      <c r="AD153" s="219"/>
      <c r="AE153" s="219"/>
      <c r="AF153" s="219"/>
      <c r="AG153" s="209"/>
      <c r="AH153" s="93" t="e">
        <f ca="1">IF(AH154&gt;=0.285,"達成","未")</f>
        <v>#DIV/0!</v>
      </c>
      <c r="AI153" s="166" t="e">
        <f ca="1">IF(AI154&gt;=0.285,"達成","未")</f>
        <v>#DIV/0!</v>
      </c>
      <c r="AJ153" s="166" t="e">
        <f t="shared" ref="AJ153:AK153" ca="1" si="180">IF(AJ154&gt;=0.285,"達成","未")</f>
        <v>#DIV/0!</v>
      </c>
      <c r="AK153" s="166" t="e">
        <f t="shared" ca="1" si="180"/>
        <v>#DIV/0!</v>
      </c>
      <c r="AL153" s="167" t="str">
        <f ca="1">IF(AL154="-","-",IF(AL154&gt;=0.285,"達成","未"))</f>
        <v>-</v>
      </c>
      <c r="AM153" s="251"/>
      <c r="AN153" s="230"/>
      <c r="AO153" s="233"/>
      <c r="AP153" s="236"/>
      <c r="AQ153" s="239"/>
      <c r="AR153" s="178"/>
      <c r="AS153" s="174"/>
      <c r="AT153" s="174"/>
      <c r="AU153" s="184"/>
      <c r="AV153" s="184"/>
      <c r="AW153" s="40"/>
      <c r="AX153" s="99"/>
      <c r="AY153" s="100"/>
      <c r="AZ153" s="3"/>
      <c r="BA153" s="168"/>
      <c r="BB153" s="169"/>
      <c r="BC153" s="169"/>
      <c r="BD153" s="169"/>
      <c r="BE153" s="169"/>
      <c r="BF153" s="169"/>
      <c r="BG153" s="170"/>
    </row>
    <row r="154" spans="1:59" s="4" customFormat="1" ht="20.149999999999999" hidden="1" customHeight="1" outlineLevel="1" thickBot="1" x14ac:dyDescent="0.25">
      <c r="B154" s="227"/>
      <c r="C154" s="220"/>
      <c r="D154" s="220"/>
      <c r="E154" s="220"/>
      <c r="F154" s="220"/>
      <c r="G154" s="220"/>
      <c r="H154" s="220"/>
      <c r="I154" s="220"/>
      <c r="J154" s="220"/>
      <c r="K154" s="220"/>
      <c r="L154" s="220"/>
      <c r="M154" s="220"/>
      <c r="N154" s="220"/>
      <c r="O154" s="220"/>
      <c r="P154" s="220"/>
      <c r="Q154" s="220"/>
      <c r="R154" s="220"/>
      <c r="S154" s="220"/>
      <c r="T154" s="220"/>
      <c r="U154" s="220"/>
      <c r="V154" s="220"/>
      <c r="W154" s="220"/>
      <c r="X154" s="220"/>
      <c r="Y154" s="220"/>
      <c r="Z154" s="220"/>
      <c r="AA154" s="220"/>
      <c r="AB154" s="220"/>
      <c r="AC154" s="220"/>
      <c r="AD154" s="220"/>
      <c r="AE154" s="220"/>
      <c r="AF154" s="220"/>
      <c r="AG154" s="210"/>
      <c r="AH154" s="114" t="e">
        <f ca="1">AVERAGE(AH155:AH160)</f>
        <v>#DIV/0!</v>
      </c>
      <c r="AI154" s="115" t="e">
        <f t="shared" ref="AI154:AK154" ca="1" si="181">AVERAGE(AI155:AI160)</f>
        <v>#DIV/0!</v>
      </c>
      <c r="AJ154" s="115" t="e">
        <f t="shared" ca="1" si="181"/>
        <v>#DIV/0!</v>
      </c>
      <c r="AK154" s="115" t="e">
        <f t="shared" ca="1" si="181"/>
        <v>#DIV/0!</v>
      </c>
      <c r="AL154" s="104" t="str">
        <f ca="1">IFERROR(AVERAGE(AL155:AL160),"-")</f>
        <v>-</v>
      </c>
      <c r="AM154" s="64"/>
      <c r="AN154" s="48" t="e">
        <f>AVERAGE(AN155:AN160)</f>
        <v>#DIV/0!</v>
      </c>
      <c r="AO154" s="30" t="e">
        <f>IF(AN154&gt;=0.285,"達成","未")</f>
        <v>#DIV/0!</v>
      </c>
      <c r="AP154" s="71"/>
      <c r="AQ154" s="72" t="e">
        <f>AVERAGE(AQ155:AQ160)</f>
        <v>#DIV/0!</v>
      </c>
      <c r="AR154" s="62" t="s">
        <v>15</v>
      </c>
      <c r="AS154" s="49" t="s">
        <v>16</v>
      </c>
      <c r="AT154" s="50" t="s">
        <v>58</v>
      </c>
      <c r="AU154" s="38" t="s">
        <v>56</v>
      </c>
      <c r="AV154" s="173" t="s">
        <v>57</v>
      </c>
      <c r="AW154" s="60" t="s">
        <v>66</v>
      </c>
      <c r="AX154" s="214" t="s">
        <v>91</v>
      </c>
      <c r="AY154" s="215">
        <f>MOD(AY152-AY150,7)</f>
        <v>0</v>
      </c>
      <c r="AZ154" s="97" t="s">
        <v>106</v>
      </c>
      <c r="BA154" s="111"/>
      <c r="BB154" s="111" t="s">
        <v>83</v>
      </c>
      <c r="BC154" s="111" t="s">
        <v>84</v>
      </c>
      <c r="BD154" s="111" t="s">
        <v>85</v>
      </c>
      <c r="BE154" s="111" t="s">
        <v>86</v>
      </c>
      <c r="BF154" s="111" t="s">
        <v>87</v>
      </c>
      <c r="BG154" s="111" t="s">
        <v>101</v>
      </c>
    </row>
    <row r="155" spans="1:59" s="4" customFormat="1" ht="20.149999999999999" hidden="1" customHeight="1" outlineLevel="1" x14ac:dyDescent="0.2">
      <c r="B155" s="51" t="str">
        <f>IF($R$5&lt;&gt;"",$R$5,"-")</f>
        <v>-</v>
      </c>
      <c r="C155" s="182"/>
      <c r="D155" s="182"/>
      <c r="E155" s="182"/>
      <c r="F155" s="182"/>
      <c r="G155" s="182"/>
      <c r="H155" s="182"/>
      <c r="I155" s="182"/>
      <c r="J155" s="182"/>
      <c r="K155" s="182"/>
      <c r="L155" s="182"/>
      <c r="M155" s="182"/>
      <c r="N155" s="182"/>
      <c r="O155" s="182"/>
      <c r="P155" s="182"/>
      <c r="Q155" s="182"/>
      <c r="R155" s="182"/>
      <c r="S155" s="182"/>
      <c r="T155" s="182"/>
      <c r="U155" s="182"/>
      <c r="V155" s="182"/>
      <c r="W155" s="182"/>
      <c r="X155" s="182"/>
      <c r="Y155" s="182"/>
      <c r="Z155" s="182"/>
      <c r="AA155" s="182"/>
      <c r="AB155" s="182"/>
      <c r="AC155" s="182"/>
      <c r="AD155" s="182"/>
      <c r="AE155" s="182"/>
      <c r="AF155" s="182"/>
      <c r="AG155" s="61"/>
      <c r="AH155" s="122" t="str">
        <f ca="1">IFERROR(IF(B155="-","-",IF(AY150=7,COUNTIF(OFFSET($C155,0,0,1,$AY150),"○")/(7-BB155),(COUNTIF(OFFSET($C155,0,0,1,$AY150),"○")+COUNTIF(OFFSET($C155,-14,DAY(EOMONTH(C148-1,0))-7+$AY150,1,7-$AY150),"○"))/(7-BB155))),"-")</f>
        <v>-</v>
      </c>
      <c r="AI155" s="116" t="str">
        <f ca="1">IF($B155="-","-",COUNTIF(OFFSET($C155,0,$AY150,1,7),"○")/7-BC155)</f>
        <v>-</v>
      </c>
      <c r="AJ155" s="145" t="str">
        <f ca="1">IF($B155="-","-",COUNTIF(OFFSET($C155,0,$AY150,1,7),"○")/7-BD155)</f>
        <v>-</v>
      </c>
      <c r="AK155" s="145" t="str">
        <f ca="1">IF($B155="-","-",COUNTIF(OFFSET($C155,0,$AY150,1,7),"○")/7-BE155)</f>
        <v>-</v>
      </c>
      <c r="AL155" s="146" t="str">
        <f ca="1">IF($B155="-","-",IF((AY158+SIGN(AY150))&lt;5,"-",COUNTIF(OFFSET(C155,0,AY150+21,1,7),"○")/(7-BF155)))</f>
        <v>-</v>
      </c>
      <c r="AM155" s="65">
        <f>AU155</f>
        <v>0</v>
      </c>
      <c r="AN155" s="41" t="str">
        <f>IFERROR(AM155/AS155,"")</f>
        <v/>
      </c>
      <c r="AO155" s="67" t="str">
        <f t="shared" ref="AO155:AO160" si="182">IFERROR(IF(B155="-",B155,IF(AM155/AS155&gt;=0.285,"達成","未")),"-")</f>
        <v>-</v>
      </c>
      <c r="AP155" s="73">
        <f t="shared" ref="AP155:AP160" si="183">AV155</f>
        <v>0</v>
      </c>
      <c r="AQ155" s="74" t="str">
        <f>IFERROR(AP155/AT155,"")</f>
        <v/>
      </c>
      <c r="AR155" s="176">
        <f>COUNT(C149:AG149)</f>
        <v>31</v>
      </c>
      <c r="AS155" s="175">
        <f t="shared" ref="AS155:AS160" si="184">IF(OR(B155="-",B155=""),0,IFERROR(AR155-COUNTIF(C155:AG155,"外"),))</f>
        <v>0</v>
      </c>
      <c r="AT155" s="175">
        <f t="shared" ref="AT155:AT160" si="185">AS155+AT141</f>
        <v>0</v>
      </c>
      <c r="AU155" s="175">
        <f t="shared" ref="AU155:AU160" si="186">COUNTIF(C155:AG155,"○")</f>
        <v>0</v>
      </c>
      <c r="AV155" s="175">
        <f t="shared" ref="AV155:AV160" si="187">AV141+AU155</f>
        <v>0</v>
      </c>
      <c r="AW155" s="98">
        <f>IF(C148&gt;DATE($K$6,$M$6,1),0,IF(SUM(AS155:AS160)=0,1,IF(AO154="達成",1,0)))</f>
        <v>0</v>
      </c>
      <c r="AX155" s="214"/>
      <c r="AY155" s="215"/>
      <c r="AZ155" s="98">
        <f>IF(C148&gt;DATE($K$6,$M$6,1),0,IF(SUM(AS155:AS160)=0,1,IF(AND(AH154&gt;0.285,AI154&gt;0.285,AJ154&gt;0.285,AK154&gt;0.285,AL154&gt;0.285),1,0)))</f>
        <v>0</v>
      </c>
      <c r="BA155" s="111" t="s">
        <v>95</v>
      </c>
      <c r="BB155" s="111">
        <f ca="1">IF(AY150=7,COUNTIF(OFFSET($C155,0,0,1,$AY150),"外"),COUNTIF(OFFSET($C155,0,0,1,$AY150),"外")+COUNTIF(OFFSET($C155,-13,DAY(EOMONTH(C148-1,0))-7+$AY150,1,7-$AY150),"外"))</f>
        <v>0</v>
      </c>
      <c r="BC155" s="111">
        <f ca="1">COUNTIF(OFFSET($C155,0,$AY150,1,7),"外")</f>
        <v>0</v>
      </c>
      <c r="BD155" s="111">
        <f ca="1">COUNTIF(OFFSET($C155,0,$AY150+7,1,7),"外")</f>
        <v>0</v>
      </c>
      <c r="BE155" s="111">
        <f ca="1">COUNTIF(OFFSET($C155,0,$AY150+14,1,7),"外")</f>
        <v>0</v>
      </c>
      <c r="BF155" s="111">
        <f ca="1">COUNTIF(OFFSET(C155,0,AY150+21,1,7),"外")</f>
        <v>0</v>
      </c>
      <c r="BG155" s="111">
        <f ca="1">SUM(BB155:BF155)</f>
        <v>0</v>
      </c>
    </row>
    <row r="156" spans="1:59" s="4" customFormat="1" ht="20.149999999999999" hidden="1" customHeight="1" outlineLevel="1" x14ac:dyDescent="0.2">
      <c r="B156" s="45" t="str">
        <f>IF($S$5&lt;&gt;"",$S$5,"-")</f>
        <v>-</v>
      </c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80"/>
      <c r="AH156" s="90" t="str">
        <f ca="1">IFERROR(IF(B141="-","-",IF(AY150=7,COUNTIF(OFFSET($C156,0,0,1,$AY150),"○")/(7-BB156),(COUNTIF(OFFSET($C156,0,0,1,$AY150),"○")+COUNTIF(OFFSET($C156,-14,DAY(EOMONTH(C148-1,0))-7+$AY150,1,7-$AY150),"○"))/(7-BB156))),"-")</f>
        <v>-</v>
      </c>
      <c r="AI156" s="89" t="str">
        <f ca="1">IF(B156="-","-",COUNTIF(OFFSET($C156,0,$AY150,1,7),"○")/7-BC156)</f>
        <v>-</v>
      </c>
      <c r="AJ156" s="89" t="str">
        <f ca="1">IF($B156="-","-",COUNTIF(OFFSET($C156,0,$AY151,1,7),"○")/7-BD156)</f>
        <v>-</v>
      </c>
      <c r="AK156" s="89" t="str">
        <f ca="1">IF($B156="-","-",COUNTIF(OFFSET($C156,0,$AY150,1,7),"○")/7-BE156)</f>
        <v>-</v>
      </c>
      <c r="AL156" s="105" t="str">
        <f ca="1">IF($B156="-","-",IF((AY158+SIGN(AY150))&lt;5,"-",COUNTIF(OFFSET(C156,0,AY150+21,1,7),"○")/(7-BF156)))</f>
        <v>-</v>
      </c>
      <c r="AM156" s="172">
        <f t="shared" ref="AM156:AM158" si="188">AU156</f>
        <v>0</v>
      </c>
      <c r="AN156" s="41" t="str">
        <f t="shared" ref="AN156" si="189">IFERROR(AM156/AS156,"")</f>
        <v/>
      </c>
      <c r="AO156" s="66" t="str">
        <f t="shared" si="182"/>
        <v>-</v>
      </c>
      <c r="AP156" s="177">
        <f t="shared" si="183"/>
        <v>0</v>
      </c>
      <c r="AQ156" s="75" t="str">
        <f t="shared" ref="AQ156:AQ158" si="190">IFERROR(AP156/AT156,"")</f>
        <v/>
      </c>
      <c r="AR156" s="176">
        <f>COUNT(C149:AG149)</f>
        <v>31</v>
      </c>
      <c r="AS156" s="175">
        <f t="shared" si="184"/>
        <v>0</v>
      </c>
      <c r="AT156" s="175">
        <f t="shared" si="185"/>
        <v>0</v>
      </c>
      <c r="AU156" s="175">
        <f t="shared" si="186"/>
        <v>0</v>
      </c>
      <c r="AV156" s="175">
        <f t="shared" si="187"/>
        <v>0</v>
      </c>
      <c r="AW156" s="40"/>
      <c r="AX156" s="216" t="s">
        <v>92</v>
      </c>
      <c r="AY156" s="196">
        <f>SIGN(AY150)+SIGN(AY154)+AY158</f>
        <v>5</v>
      </c>
      <c r="BA156" s="111" t="s">
        <v>96</v>
      </c>
      <c r="BB156" s="111">
        <f ca="1">IF(AY150=7,COUNTIF(OFFSET($C156,0,0,1,$AY150),"外"),COUNTIF(OFFSET($C156,0,0,1,$AY150),"外")+COUNTIF(OFFSET($C156,-13,DAY(EOMONTH(C148-1,0))-7+$AY150,1,7-$AY150),"外"))</f>
        <v>0</v>
      </c>
      <c r="BC156" s="111">
        <f ca="1">COUNTIF(OFFSET($C156,0,$AY150,1,7),"外")</f>
        <v>0</v>
      </c>
      <c r="BD156" s="111">
        <f ca="1">COUNTIF(OFFSET($C156,0,$AY150+7,1,7),"外")</f>
        <v>0</v>
      </c>
      <c r="BE156" s="111">
        <f ca="1">COUNTIF(OFFSET($C156,0,$AY150+14,1,7),"外")</f>
        <v>0</v>
      </c>
      <c r="BF156" s="111">
        <f ca="1">COUNTIF(OFFSET(C156,0,AY150+21,1,7),"外")</f>
        <v>0</v>
      </c>
      <c r="BG156" s="111">
        <f t="shared" ref="BG156:BG158" ca="1" si="191">SUM(BB156:BF156)</f>
        <v>0</v>
      </c>
    </row>
    <row r="157" spans="1:59" s="4" customFormat="1" ht="20.149999999999999" hidden="1" customHeight="1" outlineLevel="1" x14ac:dyDescent="0.2">
      <c r="B157" s="45" t="str">
        <f>IF($T$5&lt;&gt;"",$T$5,"-")</f>
        <v>-</v>
      </c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80"/>
      <c r="AH157" s="90" t="str">
        <f ca="1">IFERROR(IF(B157="-","-",IF(AY150=7,COUNTIF(OFFSET($C157,0,0,1,$AY150),"○")/(7-BB157),(COUNTIF(OFFSET($C157,0,0,1,$AY150),"○")+COUNTIF(OFFSET($C157,-14,DAY(EOMONTH(C148-1,0))-7+$AY150,1,7-$AY150),"○"))/(7-BB157))),"-")</f>
        <v>-</v>
      </c>
      <c r="AI157" s="89" t="str">
        <f ca="1">IF(B157="-","-",COUNTIF(OFFSET($C157,0,$AY150,1,7),"○")/7-BC157)</f>
        <v>-</v>
      </c>
      <c r="AJ157" s="89" t="str">
        <f ca="1">IF($B157="-","-",COUNTIF(OFFSET($C157,0,$AY150,1,7),"○")/7-BD157)</f>
        <v>-</v>
      </c>
      <c r="AK157" s="89" t="str">
        <f ca="1">IF($B157="-","-",COUNTIF(OFFSET($C157,0,$AY150,1,7),"○")/7-BE157)</f>
        <v>-</v>
      </c>
      <c r="AL157" s="105" t="str">
        <f ca="1">IF($B157="-","-",IF((AY158+SIGN(AY150))&lt;5,"-",COUNTIF(OFFSET(C157,0,AY150+21,1,7),"○")/(7-BF157)))</f>
        <v>-</v>
      </c>
      <c r="AM157" s="172">
        <f t="shared" si="188"/>
        <v>0</v>
      </c>
      <c r="AN157" s="41" t="str">
        <f>IFERROR(AM157/AS157,"")</f>
        <v/>
      </c>
      <c r="AO157" s="66" t="str">
        <f t="shared" si="182"/>
        <v>-</v>
      </c>
      <c r="AP157" s="177">
        <f t="shared" si="183"/>
        <v>0</v>
      </c>
      <c r="AQ157" s="75" t="str">
        <f t="shared" si="190"/>
        <v/>
      </c>
      <c r="AR157" s="176">
        <f>COUNT(C149:AG149)</f>
        <v>31</v>
      </c>
      <c r="AS157" s="175">
        <f t="shared" si="184"/>
        <v>0</v>
      </c>
      <c r="AT157" s="175">
        <f t="shared" si="185"/>
        <v>0</v>
      </c>
      <c r="AU157" s="175">
        <f t="shared" si="186"/>
        <v>0</v>
      </c>
      <c r="AV157" s="175">
        <f t="shared" si="187"/>
        <v>0</v>
      </c>
      <c r="AW157" s="40"/>
      <c r="AX157" s="217"/>
      <c r="AY157" s="197"/>
      <c r="BA157" s="111" t="s">
        <v>97</v>
      </c>
      <c r="BB157" s="111">
        <f ca="1">IF(AY150=7,COUNTIF(OFFSET($C157,0,0,1,$AY150),"外"),COUNTIF(OFFSET($C157,0,0,1,$AY150),"外")+COUNTIF(OFFSET($C157,-13,DAY(EOMONTH(C148-1,0))-7+$AY150,1,7-$AY150),"外"))</f>
        <v>0</v>
      </c>
      <c r="BC157" s="111">
        <f ca="1">COUNTIF(OFFSET($C157,0,$AY150,1,7),"外")</f>
        <v>0</v>
      </c>
      <c r="BD157" s="111">
        <f ca="1">COUNTIF(OFFSET($C157,0,$AY150+7,1,7),"外")</f>
        <v>0</v>
      </c>
      <c r="BE157" s="111">
        <f ca="1">COUNTIF(OFFSET($C157,0,$AY150+14,1,7),"外")</f>
        <v>0</v>
      </c>
      <c r="BF157" s="111">
        <f ca="1">COUNTIF(OFFSET(C157,0,AY150+21,1,7),"外")</f>
        <v>0</v>
      </c>
      <c r="BG157" s="111">
        <f t="shared" ca="1" si="191"/>
        <v>0</v>
      </c>
    </row>
    <row r="158" spans="1:59" s="4" customFormat="1" ht="20.149999999999999" hidden="1" customHeight="1" outlineLevel="1" x14ac:dyDescent="0.2">
      <c r="B158" s="45" t="str">
        <f>IF($U$5&lt;&gt;"",$U$5,"-")</f>
        <v>-</v>
      </c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80"/>
      <c r="AH158" s="90" t="str">
        <f ca="1">IFERROR(IF(B158="-","-",IF(AY150=7,COUNTIF(OFFSET($C158,0,0,1,$AY150),"○")/(7-BB158),(COUNTIF(OFFSET($C158,0,0,1,$AY150),"○")+COUNTIF(OFFSET($C158,-14,DAY(EOMONTH(C148-1,0))-7+$AY150,1,7-$AY150),"○"))/(7-BB158))),"-")</f>
        <v>-</v>
      </c>
      <c r="AI158" s="89" t="str">
        <f ca="1">IF(B158="-","-",COUNTIF(OFFSET($C158,0,$AY150,1,7),"○")/7-BC158)</f>
        <v>-</v>
      </c>
      <c r="AJ158" s="89" t="str">
        <f ca="1">IF($B158="-","-",COUNTIF(OFFSET($C158,0,$AY150,1,7),"○")/7-BD158)</f>
        <v>-</v>
      </c>
      <c r="AK158" s="89" t="str">
        <f ca="1">IF($B158="-","-",COUNTIF(OFFSET($C158,0,$AY150,1,7),"○")/7-BE158)</f>
        <v>-</v>
      </c>
      <c r="AL158" s="105" t="str">
        <f ca="1">IF($B158="-","-",IF((AY158+SIGN(AY150))&lt;5,"-",COUNTIF(OFFSET(C158,0,AY150+21,1,7),"○")/(7-BF158)))</f>
        <v>-</v>
      </c>
      <c r="AM158" s="172">
        <f t="shared" si="188"/>
        <v>0</v>
      </c>
      <c r="AN158" s="41" t="str">
        <f t="shared" ref="AN158:AN159" si="192">IFERROR(AM158/AS158,"")</f>
        <v/>
      </c>
      <c r="AO158" s="66" t="str">
        <f t="shared" si="182"/>
        <v>-</v>
      </c>
      <c r="AP158" s="177">
        <f t="shared" si="183"/>
        <v>0</v>
      </c>
      <c r="AQ158" s="75" t="str">
        <f t="shared" si="190"/>
        <v/>
      </c>
      <c r="AR158" s="176">
        <f>COUNT(C149:AG149)</f>
        <v>31</v>
      </c>
      <c r="AS158" s="175">
        <f t="shared" si="184"/>
        <v>0</v>
      </c>
      <c r="AT158" s="175">
        <f t="shared" si="185"/>
        <v>0</v>
      </c>
      <c r="AU158" s="175">
        <f t="shared" si="186"/>
        <v>0</v>
      </c>
      <c r="AV158" s="175">
        <f t="shared" si="187"/>
        <v>0</v>
      </c>
      <c r="AW158" s="40"/>
      <c r="AX158" s="194" t="s">
        <v>93</v>
      </c>
      <c r="AY158" s="196">
        <f>ROUNDDOWN((AY152-AY150)/7,0)</f>
        <v>4</v>
      </c>
      <c r="BA158" s="111" t="s">
        <v>98</v>
      </c>
      <c r="BB158" s="111">
        <f ca="1">IF(AY150=7,COUNTIF(OFFSET($C158,0,0,1,$AY150),"外"),COUNTIF(OFFSET($C158,0,0,1,$AY150),"外")+COUNTIF(OFFSET($C158,-13,DAY(EOMONTH(C148-1,0))-7+$AY150,1,7-$AY150),"外"))</f>
        <v>0</v>
      </c>
      <c r="BC158" s="111">
        <f ca="1">COUNTIF(OFFSET($C158,0,$AY150,1,7),"外")</f>
        <v>0</v>
      </c>
      <c r="BD158" s="111">
        <f ca="1">COUNTIF(OFFSET($C158,0,$AY150+7,1,7),"外")</f>
        <v>0</v>
      </c>
      <c r="BE158" s="111">
        <f ca="1">COUNTIF(OFFSET($C158,0,$AY150+14,1,7),"外")</f>
        <v>0</v>
      </c>
      <c r="BF158" s="111">
        <f ca="1">COUNTIF(OFFSET(C158,0,AY150+21,1,7),"外")</f>
        <v>0</v>
      </c>
      <c r="BG158" s="111">
        <f t="shared" ca="1" si="191"/>
        <v>0</v>
      </c>
    </row>
    <row r="159" spans="1:59" s="4" customFormat="1" ht="20.149999999999999" hidden="1" customHeight="1" outlineLevel="1" x14ac:dyDescent="0.2">
      <c r="B159" s="45" t="str">
        <f>IF($V$5&lt;&gt;"",$V$5,"-")</f>
        <v>-</v>
      </c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80"/>
      <c r="AH159" s="90" t="str">
        <f ca="1">IFERROR(IF(B159="-","-",IF(AY150=7,COUNTIF(OFFSET($C159,0,0,1,$AY150),"○")/(7-BB159),(COUNTIF(OFFSET($C159,0,0,1,$AY150),"○")+COUNTIF(OFFSET($C159,-14,DAY(EOMONTH(C148-1,0))-7+$AY150,1,7-$AY150),"○"))/(7-BB159))),"-")</f>
        <v>-</v>
      </c>
      <c r="AI159" s="89" t="str">
        <f ca="1">IF(B159="-","-",COUNTIF(OFFSET($C159,0,$AY150,1,7),"○")/7-BC159)</f>
        <v>-</v>
      </c>
      <c r="AJ159" s="89" t="str">
        <f ca="1">IF($B159="-","-",COUNTIF(OFFSET($C159,0,$AY150,1,7),"○")/7-BD159)</f>
        <v>-</v>
      </c>
      <c r="AK159" s="89" t="str">
        <f ca="1">IF($B159="-","-",COUNTIF(OFFSET($C159,0,$AY150,1,7),"○")/7-BE159)</f>
        <v>-</v>
      </c>
      <c r="AL159" s="105" t="str">
        <f ca="1">IF($B159="-","-",IF((AY158+SIGN(AY150))&lt;5,"-",COUNTIF(OFFSET(C159,0,AY150+21,1,7),"○")/(7-BF159)))</f>
        <v>-</v>
      </c>
      <c r="AM159" s="172">
        <f>AU159</f>
        <v>0</v>
      </c>
      <c r="AN159" s="41" t="str">
        <f t="shared" si="192"/>
        <v/>
      </c>
      <c r="AO159" s="66" t="str">
        <f t="shared" si="182"/>
        <v>-</v>
      </c>
      <c r="AP159" s="177">
        <f t="shared" si="183"/>
        <v>0</v>
      </c>
      <c r="AQ159" s="75" t="str">
        <f>IFERROR(AP159/AT159,"")</f>
        <v/>
      </c>
      <c r="AR159" s="176">
        <f>COUNT(C149:AG149)</f>
        <v>31</v>
      </c>
      <c r="AS159" s="175">
        <f t="shared" si="184"/>
        <v>0</v>
      </c>
      <c r="AT159" s="175">
        <f t="shared" si="185"/>
        <v>0</v>
      </c>
      <c r="AU159" s="175">
        <f t="shared" si="186"/>
        <v>0</v>
      </c>
      <c r="AV159" s="175">
        <f t="shared" si="187"/>
        <v>0</v>
      </c>
      <c r="AW159" s="40"/>
      <c r="AX159" s="195"/>
      <c r="AY159" s="197"/>
      <c r="BA159" s="111" t="s">
        <v>99</v>
      </c>
      <c r="BB159" s="111">
        <f ca="1">IF(AY150=7,COUNTIF(OFFSET($C159,0,0,1,$AY150),"外"),COUNTIF(OFFSET($C159,0,0,1,$AY150),"外")+COUNTIF(OFFSET($C159,-13,DAY(EOMONTH(C148-1,0))-7+$AY150,1,7-$AY150),"外"))</f>
        <v>0</v>
      </c>
      <c r="BC159" s="111">
        <f ca="1">COUNTIF(OFFSET($C159,0,$AY150,1,7),"外")</f>
        <v>0</v>
      </c>
      <c r="BD159" s="111">
        <f ca="1">COUNTIF(OFFSET($C159,0,$AY150+7,1,7),"外")</f>
        <v>0</v>
      </c>
      <c r="BE159" s="111">
        <f ca="1">COUNTIF(OFFSET($C159,0,$AY150+14,1,7),"外")</f>
        <v>0</v>
      </c>
      <c r="BF159" s="111">
        <f ca="1">COUNTIF(OFFSET(C159,0,AY150+21,1,7),"外")</f>
        <v>0</v>
      </c>
      <c r="BG159" s="111">
        <f ca="1">SUM(BB159:BF159)</f>
        <v>0</v>
      </c>
    </row>
    <row r="160" spans="1:59" s="4" customFormat="1" ht="20.149999999999999" hidden="1" customHeight="1" outlineLevel="1" thickBot="1" x14ac:dyDescent="0.25">
      <c r="B160" s="46" t="str">
        <f>IF($W$5&lt;&gt;"",$W$5,"-")</f>
        <v>-</v>
      </c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55"/>
      <c r="AH160" s="91" t="str">
        <f ca="1">IFERROR(IF(B160="-","-",IF(AY150=7,COUNTIF(OFFSET($C160,0,0,1,$AY150),"○")/(7-BB160),(COUNTIF(OFFSET($C160,0,0,1,$AY150),"○")+COUNTIF(OFFSET($C160,-14,DAY(EOMONTH(C148-1,0))-7+$AY150,1,7-$AY150),"○"))/(7-BB160))),"-")</f>
        <v>-</v>
      </c>
      <c r="AI160" s="92" t="str">
        <f ca="1">IF(B160="-","-",COUNTIF(OFFSET($C160,0,$AY150,1,7),"○")/7-BC160)</f>
        <v>-</v>
      </c>
      <c r="AJ160" s="92" t="str">
        <f ca="1">IF($B160="-","-",COUNTIF(OFFSET($C160,0,$AY150,1,7),"○")/7-BD160)</f>
        <v>-</v>
      </c>
      <c r="AK160" s="92" t="str">
        <f ca="1">IF($B160="-","-",COUNTIF(OFFSET($C160,0,$AY150,1,7),"○")/7-BE160)</f>
        <v>-</v>
      </c>
      <c r="AL160" s="106" t="str">
        <f ca="1">IF($B160="-","-",IF((AY158+SIGN(AY150))&lt;5,"-",COUNTIF(OFFSET(C160,0,AY150+21,1,7),"○")/(7-BF160)))</f>
        <v>-</v>
      </c>
      <c r="AM160" s="64">
        <f t="shared" ref="AM160" si="193">AU160</f>
        <v>0</v>
      </c>
      <c r="AN160" s="48" t="str">
        <f>IFERROR(AM160/AS160,"")</f>
        <v/>
      </c>
      <c r="AO160" s="30" t="str">
        <f t="shared" si="182"/>
        <v>-</v>
      </c>
      <c r="AP160" s="71">
        <f t="shared" si="183"/>
        <v>0</v>
      </c>
      <c r="AQ160" s="72" t="str">
        <f t="shared" ref="AQ160" si="194">IFERROR(AP160/AT160,"")</f>
        <v/>
      </c>
      <c r="AR160" s="176">
        <f>COUNT(C149:AG149)</f>
        <v>31</v>
      </c>
      <c r="AS160" s="175">
        <f t="shared" si="184"/>
        <v>0</v>
      </c>
      <c r="AT160" s="175">
        <f t="shared" si="185"/>
        <v>0</v>
      </c>
      <c r="AU160" s="175">
        <f t="shared" si="186"/>
        <v>0</v>
      </c>
      <c r="AV160" s="175">
        <f t="shared" si="187"/>
        <v>0</v>
      </c>
      <c r="AW160" s="40"/>
      <c r="AX160" s="101"/>
      <c r="AY160" s="102"/>
      <c r="BA160" s="111" t="s">
        <v>100</v>
      </c>
      <c r="BB160" s="111">
        <f ca="1">IF(AY150=7,COUNTIF(OFFSET($C160,0,0,1,$AY150),"外"),COUNTIF(OFFSET($C160,0,0,1,$AY150),"外")+COUNTIF(OFFSET($C160,-13,DAY(EOMONTH(C148-1,0))-7+$AY150,1,7-$AY150),"外"))</f>
        <v>0</v>
      </c>
      <c r="BC160" s="111">
        <f ca="1">COUNTIF(OFFSET($C160,0,$AY150,1,7),"外")</f>
        <v>0</v>
      </c>
      <c r="BD160" s="111">
        <f ca="1">COUNTIF(OFFSET($C160,0,$AY150+7,1,7),"外")</f>
        <v>0</v>
      </c>
      <c r="BE160" s="111">
        <f ca="1">COUNTIF(OFFSET($C160,0,$AY150+14,1,7),"外")</f>
        <v>0</v>
      </c>
      <c r="BF160" s="111">
        <f ca="1">COUNTIF(OFFSET(C160,0,AY150+21,1,7),"外")</f>
        <v>0</v>
      </c>
      <c r="BG160" s="111">
        <f t="shared" ref="BG160" ca="1" si="195">SUM(BB160:BF160)</f>
        <v>0</v>
      </c>
    </row>
    <row r="161" spans="1:59" s="4" customFormat="1" ht="13.5" hidden="1" outlineLevel="1" thickBot="1" x14ac:dyDescent="0.25">
      <c r="A161" s="2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2"/>
      <c r="AI161" s="2"/>
      <c r="AJ161" s="2"/>
      <c r="AK161" s="2"/>
      <c r="AL161" s="2"/>
      <c r="AM161" s="2"/>
      <c r="AN161" s="40"/>
      <c r="AO161" s="2"/>
      <c r="AP161" s="2"/>
      <c r="AQ161" s="2"/>
      <c r="AR161" s="32"/>
      <c r="AS161" s="32"/>
      <c r="AT161" s="32"/>
      <c r="AU161" s="32"/>
      <c r="AV161" s="32"/>
    </row>
    <row r="162" spans="1:59" s="4" customFormat="1" ht="13" hidden="1" customHeight="1" outlineLevel="1" x14ac:dyDescent="0.2">
      <c r="A162" s="2"/>
      <c r="B162" s="181" t="s">
        <v>0</v>
      </c>
      <c r="C162" s="252">
        <f>DATE(YEAR(C148),MONTH(C148)+1,DAY(C148))</f>
        <v>45901</v>
      </c>
      <c r="D162" s="253"/>
      <c r="E162" s="253"/>
      <c r="F162" s="253"/>
      <c r="G162" s="253"/>
      <c r="H162" s="253"/>
      <c r="I162" s="253"/>
      <c r="J162" s="253"/>
      <c r="K162" s="253"/>
      <c r="L162" s="253"/>
      <c r="M162" s="253"/>
      <c r="N162" s="253"/>
      <c r="O162" s="253"/>
      <c r="P162" s="253"/>
      <c r="Q162" s="253"/>
      <c r="R162" s="253"/>
      <c r="S162" s="253"/>
      <c r="T162" s="253"/>
      <c r="U162" s="253"/>
      <c r="V162" s="253"/>
      <c r="W162" s="253"/>
      <c r="X162" s="253"/>
      <c r="Y162" s="253"/>
      <c r="Z162" s="253"/>
      <c r="AA162" s="253"/>
      <c r="AB162" s="253"/>
      <c r="AC162" s="253"/>
      <c r="AD162" s="253"/>
      <c r="AE162" s="253"/>
      <c r="AF162" s="253"/>
      <c r="AG162" s="253"/>
      <c r="AH162" s="254" t="s">
        <v>113</v>
      </c>
      <c r="AI162" s="255"/>
      <c r="AJ162" s="255"/>
      <c r="AK162" s="255"/>
      <c r="AL162" s="256"/>
      <c r="AM162" s="260" t="s">
        <v>46</v>
      </c>
      <c r="AN162" s="261"/>
      <c r="AO162" s="262"/>
      <c r="AP162" s="266" t="s">
        <v>11</v>
      </c>
      <c r="AQ162" s="267"/>
      <c r="AR162" s="270" t="s">
        <v>15</v>
      </c>
      <c r="AS162" s="206" t="s">
        <v>16</v>
      </c>
      <c r="AT162" s="221" t="s">
        <v>17</v>
      </c>
      <c r="AU162" s="241"/>
      <c r="AV162" s="241"/>
      <c r="AW162" s="40"/>
      <c r="AX162" s="242" t="s">
        <v>88</v>
      </c>
      <c r="AY162" s="243"/>
      <c r="AZ162" s="2"/>
      <c r="BA162" s="2"/>
      <c r="BB162" s="2"/>
      <c r="BC162" s="2"/>
      <c r="BD162" s="2"/>
      <c r="BE162" s="2"/>
      <c r="BF162" s="2"/>
      <c r="BG162" s="2"/>
    </row>
    <row r="163" spans="1:59" s="4" customFormat="1" ht="13" hidden="1" customHeight="1" outlineLevel="1" x14ac:dyDescent="0.2">
      <c r="A163" s="2"/>
      <c r="B163" s="10" t="s">
        <v>1</v>
      </c>
      <c r="C163" s="11">
        <f>DATE(YEAR(C162),MONTH(C162),DAY(C162))</f>
        <v>45901</v>
      </c>
      <c r="D163" s="11">
        <f>IF(MONTH(DATE(YEAR(C163),MONTH(C163),DAY(C163)+1))=MONTH($C162),DATE(YEAR(C163),MONTH(C163),DAY(C163)+1),"")</f>
        <v>45902</v>
      </c>
      <c r="E163" s="11">
        <f t="shared" ref="E163:AG163" si="196">IF(MONTH(DATE(YEAR(D163),MONTH(D163),DAY(D163)+1))=MONTH($C162),DATE(YEAR(D163),MONTH(D163),DAY(D163)+1),"")</f>
        <v>45903</v>
      </c>
      <c r="F163" s="16">
        <f t="shared" si="196"/>
        <v>45904</v>
      </c>
      <c r="G163" s="11">
        <f t="shared" si="196"/>
        <v>45905</v>
      </c>
      <c r="H163" s="11">
        <f t="shared" si="196"/>
        <v>45906</v>
      </c>
      <c r="I163" s="11">
        <f t="shared" si="196"/>
        <v>45907</v>
      </c>
      <c r="J163" s="11">
        <f t="shared" si="196"/>
        <v>45908</v>
      </c>
      <c r="K163" s="11">
        <f t="shared" si="196"/>
        <v>45909</v>
      </c>
      <c r="L163" s="11">
        <f t="shared" si="196"/>
        <v>45910</v>
      </c>
      <c r="M163" s="11">
        <f t="shared" si="196"/>
        <v>45911</v>
      </c>
      <c r="N163" s="11">
        <f t="shared" si="196"/>
        <v>45912</v>
      </c>
      <c r="O163" s="11">
        <f t="shared" si="196"/>
        <v>45913</v>
      </c>
      <c r="P163" s="11">
        <f t="shared" si="196"/>
        <v>45914</v>
      </c>
      <c r="Q163" s="11">
        <f t="shared" si="196"/>
        <v>45915</v>
      </c>
      <c r="R163" s="11">
        <f t="shared" si="196"/>
        <v>45916</v>
      </c>
      <c r="S163" s="11">
        <f t="shared" si="196"/>
        <v>45917</v>
      </c>
      <c r="T163" s="11">
        <f t="shared" si="196"/>
        <v>45918</v>
      </c>
      <c r="U163" s="11">
        <f t="shared" si="196"/>
        <v>45919</v>
      </c>
      <c r="V163" s="11">
        <f t="shared" si="196"/>
        <v>45920</v>
      </c>
      <c r="W163" s="11">
        <f t="shared" si="196"/>
        <v>45921</v>
      </c>
      <c r="X163" s="11">
        <f t="shared" si="196"/>
        <v>45922</v>
      </c>
      <c r="Y163" s="11">
        <f t="shared" si="196"/>
        <v>45923</v>
      </c>
      <c r="Z163" s="11">
        <f t="shared" si="196"/>
        <v>45924</v>
      </c>
      <c r="AA163" s="11">
        <f t="shared" si="196"/>
        <v>45925</v>
      </c>
      <c r="AB163" s="11">
        <f t="shared" si="196"/>
        <v>45926</v>
      </c>
      <c r="AC163" s="11">
        <f t="shared" si="196"/>
        <v>45927</v>
      </c>
      <c r="AD163" s="11">
        <f t="shared" si="196"/>
        <v>45928</v>
      </c>
      <c r="AE163" s="11">
        <f t="shared" si="196"/>
        <v>45929</v>
      </c>
      <c r="AF163" s="11">
        <f t="shared" si="196"/>
        <v>45930</v>
      </c>
      <c r="AG163" s="29" t="str">
        <f t="shared" si="196"/>
        <v/>
      </c>
      <c r="AH163" s="257"/>
      <c r="AI163" s="258"/>
      <c r="AJ163" s="258"/>
      <c r="AK163" s="258"/>
      <c r="AL163" s="259"/>
      <c r="AM163" s="263"/>
      <c r="AN163" s="264"/>
      <c r="AO163" s="265"/>
      <c r="AP163" s="268"/>
      <c r="AQ163" s="269"/>
      <c r="AR163" s="271"/>
      <c r="AS163" s="207"/>
      <c r="AT163" s="221"/>
      <c r="AU163" s="241"/>
      <c r="AV163" s="241"/>
      <c r="AW163" s="40"/>
      <c r="AX163" s="244"/>
      <c r="AY163" s="245"/>
      <c r="AZ163" s="2"/>
      <c r="BA163" s="2"/>
      <c r="BB163" s="2"/>
      <c r="BC163" s="2"/>
      <c r="BD163" s="2"/>
      <c r="BE163" s="2"/>
      <c r="BF163" s="2"/>
      <c r="BG163" s="2"/>
    </row>
    <row r="164" spans="1:59" s="4" customFormat="1" ht="13" hidden="1" customHeight="1" outlineLevel="1" x14ac:dyDescent="0.2">
      <c r="A164" s="2"/>
      <c r="B164" s="10" t="s">
        <v>2</v>
      </c>
      <c r="C164" s="12" t="str">
        <f t="shared" ref="C164:AG164" si="197">TEXT(C163,"aaa")</f>
        <v>月</v>
      </c>
      <c r="D164" s="12" t="str">
        <f t="shared" si="197"/>
        <v>火</v>
      </c>
      <c r="E164" s="12" t="str">
        <f t="shared" si="197"/>
        <v>水</v>
      </c>
      <c r="F164" s="17" t="str">
        <f t="shared" si="197"/>
        <v>木</v>
      </c>
      <c r="G164" s="12" t="str">
        <f t="shared" si="197"/>
        <v>金</v>
      </c>
      <c r="H164" s="12" t="str">
        <f t="shared" si="197"/>
        <v>土</v>
      </c>
      <c r="I164" s="12" t="str">
        <f t="shared" si="197"/>
        <v>日</v>
      </c>
      <c r="J164" s="12" t="str">
        <f t="shared" si="197"/>
        <v>月</v>
      </c>
      <c r="K164" s="12" t="str">
        <f t="shared" si="197"/>
        <v>火</v>
      </c>
      <c r="L164" s="12" t="str">
        <f t="shared" si="197"/>
        <v>水</v>
      </c>
      <c r="M164" s="12" t="str">
        <f t="shared" si="197"/>
        <v>木</v>
      </c>
      <c r="N164" s="12" t="str">
        <f t="shared" si="197"/>
        <v>金</v>
      </c>
      <c r="O164" s="12" t="str">
        <f t="shared" si="197"/>
        <v>土</v>
      </c>
      <c r="P164" s="12" t="str">
        <f t="shared" si="197"/>
        <v>日</v>
      </c>
      <c r="Q164" s="12" t="str">
        <f t="shared" si="197"/>
        <v>月</v>
      </c>
      <c r="R164" s="12" t="str">
        <f t="shared" si="197"/>
        <v>火</v>
      </c>
      <c r="S164" s="12" t="str">
        <f t="shared" si="197"/>
        <v>水</v>
      </c>
      <c r="T164" s="12" t="str">
        <f t="shared" si="197"/>
        <v>木</v>
      </c>
      <c r="U164" s="12" t="str">
        <f t="shared" si="197"/>
        <v>金</v>
      </c>
      <c r="V164" s="12" t="str">
        <f t="shared" si="197"/>
        <v>土</v>
      </c>
      <c r="W164" s="12" t="str">
        <f t="shared" si="197"/>
        <v>日</v>
      </c>
      <c r="X164" s="12" t="str">
        <f t="shared" si="197"/>
        <v>月</v>
      </c>
      <c r="Y164" s="12" t="str">
        <f t="shared" si="197"/>
        <v>火</v>
      </c>
      <c r="Z164" s="12" t="str">
        <f t="shared" si="197"/>
        <v>水</v>
      </c>
      <c r="AA164" s="12" t="str">
        <f t="shared" si="197"/>
        <v>木</v>
      </c>
      <c r="AB164" s="12" t="str">
        <f t="shared" si="197"/>
        <v>金</v>
      </c>
      <c r="AC164" s="12" t="str">
        <f t="shared" si="197"/>
        <v>土</v>
      </c>
      <c r="AD164" s="12" t="str">
        <f t="shared" si="197"/>
        <v>日</v>
      </c>
      <c r="AE164" s="12" t="str">
        <f t="shared" si="197"/>
        <v>月</v>
      </c>
      <c r="AF164" s="12" t="str">
        <f t="shared" si="197"/>
        <v>火</v>
      </c>
      <c r="AG164" s="180" t="str">
        <f t="shared" si="197"/>
        <v/>
      </c>
      <c r="AH164" s="246" t="s">
        <v>83</v>
      </c>
      <c r="AI164" s="247" t="s">
        <v>84</v>
      </c>
      <c r="AJ164" s="247" t="s">
        <v>85</v>
      </c>
      <c r="AK164" s="247" t="s">
        <v>86</v>
      </c>
      <c r="AL164" s="248" t="s">
        <v>87</v>
      </c>
      <c r="AM164" s="249" t="s">
        <v>40</v>
      </c>
      <c r="AN164" s="228" t="s">
        <v>12</v>
      </c>
      <c r="AO164" s="231" t="s">
        <v>47</v>
      </c>
      <c r="AP164" s="234" t="s">
        <v>40</v>
      </c>
      <c r="AQ164" s="237" t="s">
        <v>13</v>
      </c>
      <c r="AR164" s="240"/>
      <c r="AS164" s="221"/>
      <c r="AT164" s="221"/>
      <c r="AU164" s="171"/>
      <c r="AV164" s="171"/>
      <c r="AW164" s="40"/>
      <c r="AX164" s="223" t="s">
        <v>89</v>
      </c>
      <c r="AY164" s="224">
        <f>ABS(IF(WEEKDAY(C162,3)=0,7,WEEKDAY(C162,3)-7))</f>
        <v>7</v>
      </c>
      <c r="AZ164" s="2"/>
      <c r="BA164" s="2"/>
      <c r="BB164" s="2"/>
      <c r="BC164" s="2"/>
      <c r="BD164" s="2"/>
      <c r="BE164" s="2"/>
      <c r="BF164" s="2"/>
      <c r="BG164" s="2"/>
    </row>
    <row r="165" spans="1:59" s="4" customFormat="1" ht="27" hidden="1" customHeight="1" outlineLevel="1" x14ac:dyDescent="0.2">
      <c r="A165" s="3"/>
      <c r="B165" s="225" t="s">
        <v>3</v>
      </c>
      <c r="C165" s="218" t="str">
        <f>IFERROR(VLOOKUP(C163,祝日一覧!$A:$C,3,FALSE),"")</f>
        <v/>
      </c>
      <c r="D165" s="218" t="str">
        <f>IFERROR(VLOOKUP(D163,祝日一覧!$A:$C,3,FALSE),"")</f>
        <v/>
      </c>
      <c r="E165" s="218" t="str">
        <f>IFERROR(VLOOKUP(E163,祝日一覧!$A:$C,3,FALSE),"")</f>
        <v/>
      </c>
      <c r="F165" s="218" t="str">
        <f>IFERROR(VLOOKUP(F163,祝日一覧!$A:$C,3,FALSE),"")</f>
        <v/>
      </c>
      <c r="G165" s="218" t="str">
        <f>IFERROR(VLOOKUP(G163,祝日一覧!$A:$C,3,FALSE),"")</f>
        <v/>
      </c>
      <c r="H165" s="218" t="str">
        <f>IFERROR(VLOOKUP(H163,祝日一覧!$A:$C,3,FALSE),"")</f>
        <v/>
      </c>
      <c r="I165" s="218" t="str">
        <f>IFERROR(VLOOKUP(I163,祝日一覧!$A:$C,3,FALSE),"")</f>
        <v/>
      </c>
      <c r="J165" s="218" t="str">
        <f>IFERROR(VLOOKUP(J163,祝日一覧!$A:$C,3,FALSE),"")</f>
        <v/>
      </c>
      <c r="K165" s="218" t="str">
        <f>IFERROR(VLOOKUP(K163,祝日一覧!$A:$C,3,FALSE),"")</f>
        <v/>
      </c>
      <c r="L165" s="218" t="str">
        <f>IFERROR(VLOOKUP(L163,祝日一覧!$A:$C,3,FALSE),"")</f>
        <v/>
      </c>
      <c r="M165" s="218" t="str">
        <f>IFERROR(VLOOKUP(M163,祝日一覧!$A:$C,3,FALSE),"")</f>
        <v/>
      </c>
      <c r="N165" s="218" t="str">
        <f>IFERROR(VLOOKUP(N163,祝日一覧!$A:$C,3,FALSE),"")</f>
        <v/>
      </c>
      <c r="O165" s="218" t="str">
        <f>IFERROR(VLOOKUP(O163,祝日一覧!$A:$C,3,FALSE),"")</f>
        <v/>
      </c>
      <c r="P165" s="218" t="str">
        <f>IFERROR(VLOOKUP(P163,祝日一覧!$A:$C,3,FALSE),"")</f>
        <v/>
      </c>
      <c r="Q165" s="218" t="str">
        <f>IFERROR(VLOOKUP(Q163,祝日一覧!$A:$C,3,FALSE),"")</f>
        <v>敬老の日</v>
      </c>
      <c r="R165" s="218" t="str">
        <f>IFERROR(VLOOKUP(R163,祝日一覧!$A:$C,3,FALSE),"")</f>
        <v/>
      </c>
      <c r="S165" s="218" t="str">
        <f>IFERROR(VLOOKUP(S163,祝日一覧!$A:$C,3,FALSE),"")</f>
        <v/>
      </c>
      <c r="T165" s="218" t="str">
        <f>IFERROR(VLOOKUP(T163,祝日一覧!$A:$C,3,FALSE),"")</f>
        <v/>
      </c>
      <c r="U165" s="218" t="str">
        <f>IFERROR(VLOOKUP(U163,祝日一覧!$A:$C,3,FALSE),"")</f>
        <v/>
      </c>
      <c r="V165" s="218" t="str">
        <f>IFERROR(VLOOKUP(V163,祝日一覧!$A:$C,3,FALSE),"")</f>
        <v/>
      </c>
      <c r="W165" s="218" t="str">
        <f>IFERROR(VLOOKUP(W163,祝日一覧!$A:$C,3,FALSE),"")</f>
        <v/>
      </c>
      <c r="X165" s="218" t="str">
        <f>IFERROR(VLOOKUP(X163,祝日一覧!$A:$C,3,FALSE),"")</f>
        <v/>
      </c>
      <c r="Y165" s="218" t="str">
        <f>IFERROR(VLOOKUP(Y163,祝日一覧!$A:$C,3,FALSE),"")</f>
        <v>秋分の日</v>
      </c>
      <c r="Z165" s="218" t="str">
        <f>IFERROR(VLOOKUP(Z163,祝日一覧!$A:$C,3,FALSE),"")</f>
        <v/>
      </c>
      <c r="AA165" s="218" t="str">
        <f>IFERROR(VLOOKUP(AA163,祝日一覧!$A:$C,3,FALSE),"")</f>
        <v/>
      </c>
      <c r="AB165" s="218" t="str">
        <f>IFERROR(VLOOKUP(AB163,祝日一覧!$A:$C,3,FALSE),"")</f>
        <v/>
      </c>
      <c r="AC165" s="218" t="str">
        <f>IFERROR(VLOOKUP(AC163,祝日一覧!$A:$C,3,FALSE),"")</f>
        <v/>
      </c>
      <c r="AD165" s="218" t="str">
        <f>IFERROR(VLOOKUP(AD163,祝日一覧!$A:$C,3,FALSE),"")</f>
        <v/>
      </c>
      <c r="AE165" s="218" t="str">
        <f>IFERROR(VLOOKUP(AE163,祝日一覧!$A:$C,3,FALSE),"")</f>
        <v/>
      </c>
      <c r="AF165" s="218" t="str">
        <f>IFERROR(VLOOKUP(AF163,祝日一覧!$A:$C,3,FALSE),"")</f>
        <v/>
      </c>
      <c r="AG165" s="208" t="str">
        <f>IFERROR(VLOOKUP(AG163,祝日一覧!$A:$C,3,FALSE),"")</f>
        <v/>
      </c>
      <c r="AH165" s="246"/>
      <c r="AI165" s="247"/>
      <c r="AJ165" s="247"/>
      <c r="AK165" s="247"/>
      <c r="AL165" s="248"/>
      <c r="AM165" s="250"/>
      <c r="AN165" s="229"/>
      <c r="AO165" s="232"/>
      <c r="AP165" s="235"/>
      <c r="AQ165" s="238"/>
      <c r="AR165" s="240"/>
      <c r="AS165" s="221"/>
      <c r="AT165" s="222"/>
      <c r="AU165" s="179"/>
      <c r="AV165" s="171"/>
      <c r="AW165" s="40"/>
      <c r="AX165" s="223"/>
      <c r="AY165" s="224"/>
      <c r="AZ165" s="3"/>
      <c r="BA165" s="3"/>
      <c r="BB165" s="3"/>
      <c r="BC165" s="3"/>
      <c r="BD165" s="3"/>
      <c r="BE165" s="3"/>
      <c r="BF165" s="3"/>
      <c r="BG165" s="3"/>
    </row>
    <row r="166" spans="1:59" s="4" customFormat="1" ht="27" hidden="1" customHeight="1" outlineLevel="1" x14ac:dyDescent="0.2">
      <c r="A166" s="3"/>
      <c r="B166" s="226"/>
      <c r="C166" s="219"/>
      <c r="D166" s="219"/>
      <c r="E166" s="219"/>
      <c r="F166" s="219"/>
      <c r="G166" s="219"/>
      <c r="H166" s="219"/>
      <c r="I166" s="219"/>
      <c r="J166" s="219"/>
      <c r="K166" s="219"/>
      <c r="L166" s="219"/>
      <c r="M166" s="219"/>
      <c r="N166" s="219"/>
      <c r="O166" s="219"/>
      <c r="P166" s="219"/>
      <c r="Q166" s="219"/>
      <c r="R166" s="219"/>
      <c r="S166" s="219"/>
      <c r="T166" s="219"/>
      <c r="U166" s="219"/>
      <c r="V166" s="219"/>
      <c r="W166" s="219"/>
      <c r="X166" s="219"/>
      <c r="Y166" s="219"/>
      <c r="Z166" s="219"/>
      <c r="AA166" s="219"/>
      <c r="AB166" s="219"/>
      <c r="AC166" s="219"/>
      <c r="AD166" s="219"/>
      <c r="AE166" s="219"/>
      <c r="AF166" s="219"/>
      <c r="AG166" s="209"/>
      <c r="AH166" s="93" t="str">
        <f>IF($AY164=7,DBCS(1&amp;"日～"&amp;7&amp;"日"),DBCS("前"&amp;DAY(EOMONTH($C162-1,0))-6+$AY164&amp;"日～"&amp;$AY164&amp;"日"))</f>
        <v>１日～７日</v>
      </c>
      <c r="AI166" s="112" t="str">
        <f>DBCS($AY164+1&amp;"日～"&amp;$AY164+7&amp;"日")</f>
        <v>８日～１４日</v>
      </c>
      <c r="AJ166" s="112" t="str">
        <f>DBCS($AY164+8&amp;"日～"&amp;$AY164+14&amp;"日")</f>
        <v>１５日～２１日</v>
      </c>
      <c r="AK166" s="112" t="str">
        <f>DBCS($AY164+15&amp;"日～"&amp;$AY164+21&amp;"日")</f>
        <v>２２日～２８日</v>
      </c>
      <c r="AL166" s="113" t="str">
        <f>IF(AND(AY164=7,AY168=0),"-",IF($AY172=3,"-",DBCS($AY164+22&amp;"日～"&amp;$AY164+28&amp;"日")))</f>
        <v>-</v>
      </c>
      <c r="AM166" s="250"/>
      <c r="AN166" s="229"/>
      <c r="AO166" s="232"/>
      <c r="AP166" s="235"/>
      <c r="AQ166" s="238"/>
      <c r="AR166" s="178"/>
      <c r="AS166" s="174"/>
      <c r="AT166" s="174"/>
      <c r="AU166" s="184"/>
      <c r="AV166" s="184"/>
      <c r="AW166" s="40"/>
      <c r="AX166" s="99" t="s">
        <v>90</v>
      </c>
      <c r="AY166" s="100">
        <f>DAY(EOMONTH(C162,0))</f>
        <v>30</v>
      </c>
      <c r="AZ166" s="3"/>
      <c r="BA166" s="211" t="s">
        <v>105</v>
      </c>
      <c r="BB166" s="212"/>
      <c r="BC166" s="212"/>
      <c r="BD166" s="212"/>
      <c r="BE166" s="212"/>
      <c r="BF166" s="212"/>
      <c r="BG166" s="213"/>
    </row>
    <row r="167" spans="1:59" s="4" customFormat="1" ht="16.5" hidden="1" customHeight="1" outlineLevel="1" x14ac:dyDescent="0.2">
      <c r="A167" s="3"/>
      <c r="B167" s="226"/>
      <c r="C167" s="219"/>
      <c r="D167" s="219"/>
      <c r="E167" s="219"/>
      <c r="F167" s="219"/>
      <c r="G167" s="219"/>
      <c r="H167" s="219"/>
      <c r="I167" s="219"/>
      <c r="J167" s="219"/>
      <c r="K167" s="219"/>
      <c r="L167" s="219"/>
      <c r="M167" s="219"/>
      <c r="N167" s="219"/>
      <c r="O167" s="219"/>
      <c r="P167" s="219"/>
      <c r="Q167" s="219"/>
      <c r="R167" s="219"/>
      <c r="S167" s="219"/>
      <c r="T167" s="219"/>
      <c r="U167" s="219"/>
      <c r="V167" s="219"/>
      <c r="W167" s="219"/>
      <c r="X167" s="219"/>
      <c r="Y167" s="219"/>
      <c r="Z167" s="219"/>
      <c r="AA167" s="219"/>
      <c r="AB167" s="219"/>
      <c r="AC167" s="219"/>
      <c r="AD167" s="219"/>
      <c r="AE167" s="219"/>
      <c r="AF167" s="219"/>
      <c r="AG167" s="209"/>
      <c r="AH167" s="93" t="e">
        <f ca="1">IF(AH168&gt;=0.285,"達成","未")</f>
        <v>#DIV/0!</v>
      </c>
      <c r="AI167" s="166" t="e">
        <f ca="1">IF(AI168&gt;=0.285,"達成","未")</f>
        <v>#DIV/0!</v>
      </c>
      <c r="AJ167" s="166" t="e">
        <f t="shared" ref="AJ167:AK167" ca="1" si="198">IF(AJ168&gt;=0.285,"達成","未")</f>
        <v>#DIV/0!</v>
      </c>
      <c r="AK167" s="166" t="e">
        <f t="shared" ca="1" si="198"/>
        <v>#DIV/0!</v>
      </c>
      <c r="AL167" s="167" t="str">
        <f ca="1">IF(AL168="-","-",IF(AL168&gt;=0.285,"達成","未"))</f>
        <v>-</v>
      </c>
      <c r="AM167" s="251"/>
      <c r="AN167" s="230"/>
      <c r="AO167" s="233"/>
      <c r="AP167" s="236"/>
      <c r="AQ167" s="239"/>
      <c r="AR167" s="178"/>
      <c r="AS167" s="174"/>
      <c r="AT167" s="174"/>
      <c r="AU167" s="184"/>
      <c r="AV167" s="184"/>
      <c r="AW167" s="40"/>
      <c r="AX167" s="99"/>
      <c r="AY167" s="100"/>
      <c r="AZ167" s="3"/>
      <c r="BA167" s="168"/>
      <c r="BB167" s="169"/>
      <c r="BC167" s="169"/>
      <c r="BD167" s="169"/>
      <c r="BE167" s="169"/>
      <c r="BF167" s="169"/>
      <c r="BG167" s="170"/>
    </row>
    <row r="168" spans="1:59" s="4" customFormat="1" ht="20.149999999999999" hidden="1" customHeight="1" outlineLevel="1" thickBot="1" x14ac:dyDescent="0.25">
      <c r="B168" s="227"/>
      <c r="C168" s="220"/>
      <c r="D168" s="220"/>
      <c r="E168" s="220"/>
      <c r="F168" s="220"/>
      <c r="G168" s="220"/>
      <c r="H168" s="220"/>
      <c r="I168" s="220"/>
      <c r="J168" s="220"/>
      <c r="K168" s="220"/>
      <c r="L168" s="220"/>
      <c r="M168" s="220"/>
      <c r="N168" s="220"/>
      <c r="O168" s="220"/>
      <c r="P168" s="220"/>
      <c r="Q168" s="220"/>
      <c r="R168" s="220"/>
      <c r="S168" s="220"/>
      <c r="T168" s="220"/>
      <c r="U168" s="220"/>
      <c r="V168" s="220"/>
      <c r="W168" s="220"/>
      <c r="X168" s="220"/>
      <c r="Y168" s="220"/>
      <c r="Z168" s="220"/>
      <c r="AA168" s="220"/>
      <c r="AB168" s="220"/>
      <c r="AC168" s="220"/>
      <c r="AD168" s="220"/>
      <c r="AE168" s="220"/>
      <c r="AF168" s="220"/>
      <c r="AG168" s="210"/>
      <c r="AH168" s="114" t="e">
        <f ca="1">AVERAGE(AH169:AH174)</f>
        <v>#DIV/0!</v>
      </c>
      <c r="AI168" s="115" t="e">
        <f t="shared" ref="AI168:AK168" ca="1" si="199">AVERAGE(AI169:AI174)</f>
        <v>#DIV/0!</v>
      </c>
      <c r="AJ168" s="115" t="e">
        <f t="shared" ca="1" si="199"/>
        <v>#DIV/0!</v>
      </c>
      <c r="AK168" s="115" t="e">
        <f t="shared" ca="1" si="199"/>
        <v>#DIV/0!</v>
      </c>
      <c r="AL168" s="104" t="str">
        <f ca="1">IFERROR(AVERAGE(AL169:AL174),"-")</f>
        <v>-</v>
      </c>
      <c r="AM168" s="64"/>
      <c r="AN168" s="48" t="e">
        <f>AVERAGE(AN169:AN174)</f>
        <v>#DIV/0!</v>
      </c>
      <c r="AO168" s="30" t="e">
        <f>IF(AN168&gt;=0.285,"達成","未")</f>
        <v>#DIV/0!</v>
      </c>
      <c r="AP168" s="71"/>
      <c r="AQ168" s="72" t="e">
        <f>AVERAGE(AQ169:AQ174)</f>
        <v>#DIV/0!</v>
      </c>
      <c r="AR168" s="62" t="s">
        <v>15</v>
      </c>
      <c r="AS168" s="49" t="s">
        <v>16</v>
      </c>
      <c r="AT168" s="50" t="s">
        <v>58</v>
      </c>
      <c r="AU168" s="38" t="s">
        <v>56</v>
      </c>
      <c r="AV168" s="173" t="s">
        <v>57</v>
      </c>
      <c r="AW168" s="60" t="s">
        <v>66</v>
      </c>
      <c r="AX168" s="214" t="s">
        <v>91</v>
      </c>
      <c r="AY168" s="215">
        <f>MOD(AY166-AY164,7)</f>
        <v>2</v>
      </c>
      <c r="AZ168" s="97" t="s">
        <v>106</v>
      </c>
      <c r="BA168" s="111"/>
      <c r="BB168" s="111" t="s">
        <v>83</v>
      </c>
      <c r="BC168" s="111" t="s">
        <v>84</v>
      </c>
      <c r="BD168" s="111" t="s">
        <v>85</v>
      </c>
      <c r="BE168" s="111" t="s">
        <v>86</v>
      </c>
      <c r="BF168" s="111" t="s">
        <v>87</v>
      </c>
      <c r="BG168" s="111" t="s">
        <v>101</v>
      </c>
    </row>
    <row r="169" spans="1:59" s="4" customFormat="1" ht="20.149999999999999" hidden="1" customHeight="1" outlineLevel="1" x14ac:dyDescent="0.2">
      <c r="B169" s="51" t="str">
        <f>IF($R$5&lt;&gt;"",$R$5,"-")</f>
        <v>-</v>
      </c>
      <c r="C169" s="182"/>
      <c r="D169" s="182"/>
      <c r="E169" s="182"/>
      <c r="F169" s="182"/>
      <c r="G169" s="182"/>
      <c r="H169" s="182"/>
      <c r="I169" s="182"/>
      <c r="J169" s="182"/>
      <c r="K169" s="182"/>
      <c r="L169" s="182"/>
      <c r="M169" s="182"/>
      <c r="N169" s="182"/>
      <c r="O169" s="182"/>
      <c r="P169" s="182"/>
      <c r="Q169" s="182"/>
      <c r="R169" s="182"/>
      <c r="S169" s="182"/>
      <c r="T169" s="182"/>
      <c r="U169" s="182"/>
      <c r="V169" s="182"/>
      <c r="W169" s="182"/>
      <c r="X169" s="182"/>
      <c r="Y169" s="182"/>
      <c r="Z169" s="182"/>
      <c r="AA169" s="182"/>
      <c r="AB169" s="182"/>
      <c r="AC169" s="182"/>
      <c r="AD169" s="182"/>
      <c r="AE169" s="182"/>
      <c r="AF169" s="182"/>
      <c r="AG169" s="61"/>
      <c r="AH169" s="122" t="str">
        <f ca="1">IFERROR(IF(B169="-","-",IF(AY164=7,COUNTIF(OFFSET($C169,0,0,1,$AY164),"○")/(7-BB169),(COUNTIF(OFFSET($C169,0,0,1,$AY164),"○")+COUNTIF(OFFSET($C169,-14,DAY(EOMONTH(C162-1,0))-7+$AY164,1,7-$AY164),"○"))/(7-BB169))),"-")</f>
        <v>-</v>
      </c>
      <c r="AI169" s="116" t="str">
        <f ca="1">IF($B169="-","-",COUNTIF(OFFSET($C169,0,$AY164,1,7),"○")/7-BC169)</f>
        <v>-</v>
      </c>
      <c r="AJ169" s="145" t="str">
        <f ca="1">IF($B169="-","-",COUNTIF(OFFSET($C169,0,$AY164,1,7),"○")/7-BD169)</f>
        <v>-</v>
      </c>
      <c r="AK169" s="145" t="str">
        <f ca="1">IF($B169="-","-",COUNTIF(OFFSET($C169,0,$AY164,1,7),"○")/7-BE169)</f>
        <v>-</v>
      </c>
      <c r="AL169" s="146" t="str">
        <f ca="1">IF($B169="-","-",IF((AY172+SIGN(AY164))&lt;5,"-",COUNTIF(OFFSET(C169,0,AY164+21,1,7),"○")/(7-BF169)))</f>
        <v>-</v>
      </c>
      <c r="AM169" s="65">
        <f>AU169</f>
        <v>0</v>
      </c>
      <c r="AN169" s="41" t="str">
        <f>IFERROR(AM169/AS169,"")</f>
        <v/>
      </c>
      <c r="AO169" s="67" t="str">
        <f t="shared" ref="AO169:AO174" si="200">IFERROR(IF(B169="-",B169,IF(AM169/AS169&gt;=0.285,"達成","未")),"-")</f>
        <v>-</v>
      </c>
      <c r="AP169" s="73">
        <f t="shared" ref="AP169:AP174" si="201">AV169</f>
        <v>0</v>
      </c>
      <c r="AQ169" s="74" t="str">
        <f>IFERROR(AP169/AT169,"")</f>
        <v/>
      </c>
      <c r="AR169" s="176">
        <f>COUNT(C163:AG163)</f>
        <v>30</v>
      </c>
      <c r="AS169" s="175">
        <f t="shared" ref="AS169:AS174" si="202">IF(OR(B169="-",B169=""),0,IFERROR(AR169-COUNTIF(C169:AG169,"外"),))</f>
        <v>0</v>
      </c>
      <c r="AT169" s="175">
        <f t="shared" ref="AT169:AT174" si="203">AS169+AT155</f>
        <v>0</v>
      </c>
      <c r="AU169" s="175">
        <f t="shared" ref="AU169:AU174" si="204">COUNTIF(C169:AG169,"○")</f>
        <v>0</v>
      </c>
      <c r="AV169" s="175">
        <f t="shared" ref="AV169:AV174" si="205">AV155+AU169</f>
        <v>0</v>
      </c>
      <c r="AW169" s="98">
        <f>IF(C162&gt;DATE($K$6,$M$6,1),0,IF(SUM(AS169:AS174)=0,1,IF(AO168="達成",1,0)))</f>
        <v>0</v>
      </c>
      <c r="AX169" s="214"/>
      <c r="AY169" s="215"/>
      <c r="AZ169" s="98">
        <f>IF(C162&gt;DATE($K$6,$M$6,1),0,IF(SUM(AS169:AS174)=0,1,IF(AND(AH168&gt;0.285,AI168&gt;0.285,AJ168&gt;0.285,AK168&gt;0.285,AL168&gt;0.285),1,0)))</f>
        <v>0</v>
      </c>
      <c r="BA169" s="111" t="s">
        <v>95</v>
      </c>
      <c r="BB169" s="111">
        <f ca="1">IF(AY164=7,COUNTIF(OFFSET($C169,0,0,1,$AY164),"外"),COUNTIF(OFFSET($C169,0,0,1,$AY164),"外")+COUNTIF(OFFSET($C169,-13,DAY(EOMONTH(C162-1,0))-7+$AY164,1,7-$AY164),"外"))</f>
        <v>0</v>
      </c>
      <c r="BC169" s="111">
        <f ca="1">COUNTIF(OFFSET($C169,0,$AY164,1,7),"外")</f>
        <v>0</v>
      </c>
      <c r="BD169" s="111">
        <f ca="1">COUNTIF(OFFSET($C169,0,$AY164+7,1,7),"外")</f>
        <v>0</v>
      </c>
      <c r="BE169" s="111">
        <f ca="1">COUNTIF(OFFSET($C169,0,$AY164+14,1,7),"外")</f>
        <v>0</v>
      </c>
      <c r="BF169" s="111">
        <f ca="1">COUNTIF(OFFSET(C169,0,AY164+21,1,7),"外")</f>
        <v>0</v>
      </c>
      <c r="BG169" s="111">
        <f ca="1">SUM(BB169:BF169)</f>
        <v>0</v>
      </c>
    </row>
    <row r="170" spans="1:59" s="4" customFormat="1" ht="20.149999999999999" hidden="1" customHeight="1" outlineLevel="1" x14ac:dyDescent="0.2">
      <c r="B170" s="45" t="str">
        <f>IF($S$5&lt;&gt;"",$S$5,"-")</f>
        <v>-</v>
      </c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80"/>
      <c r="AH170" s="90" t="str">
        <f ca="1">IFERROR(IF(B155="-","-",IF(AY164=7,COUNTIF(OFFSET($C170,0,0,1,$AY164),"○")/(7-BB170),(COUNTIF(OFFSET($C170,0,0,1,$AY164),"○")+COUNTIF(OFFSET($C170,-14,DAY(EOMONTH(C162-1,0))-7+$AY164,1,7-$AY164),"○"))/(7-BB170))),"-")</f>
        <v>-</v>
      </c>
      <c r="AI170" s="89" t="str">
        <f ca="1">IF(B170="-","-",COUNTIF(OFFSET($C170,0,$AY164,1,7),"○")/7-BC170)</f>
        <v>-</v>
      </c>
      <c r="AJ170" s="89" t="str">
        <f ca="1">IF($B170="-","-",COUNTIF(OFFSET($C170,0,$AY165,1,7),"○")/7-BD170)</f>
        <v>-</v>
      </c>
      <c r="AK170" s="89" t="str">
        <f ca="1">IF($B170="-","-",COUNTIF(OFFSET($C170,0,$AY164,1,7),"○")/7-BE170)</f>
        <v>-</v>
      </c>
      <c r="AL170" s="105" t="str">
        <f ca="1">IF($B170="-","-",IF((AY172+SIGN(AY164))&lt;5,"-",COUNTIF(OFFSET(C170,0,AY164+21,1,7),"○")/(7-BF170)))</f>
        <v>-</v>
      </c>
      <c r="AM170" s="172">
        <f t="shared" ref="AM170:AM172" si="206">AU170</f>
        <v>0</v>
      </c>
      <c r="AN170" s="41" t="str">
        <f t="shared" ref="AN170" si="207">IFERROR(AM170/AS170,"")</f>
        <v/>
      </c>
      <c r="AO170" s="66" t="str">
        <f t="shared" si="200"/>
        <v>-</v>
      </c>
      <c r="AP170" s="177">
        <f t="shared" si="201"/>
        <v>0</v>
      </c>
      <c r="AQ170" s="75" t="str">
        <f t="shared" ref="AQ170:AQ172" si="208">IFERROR(AP170/AT170,"")</f>
        <v/>
      </c>
      <c r="AR170" s="176">
        <f>COUNT(C163:AG163)</f>
        <v>30</v>
      </c>
      <c r="AS170" s="175">
        <f t="shared" si="202"/>
        <v>0</v>
      </c>
      <c r="AT170" s="175">
        <f t="shared" si="203"/>
        <v>0</v>
      </c>
      <c r="AU170" s="175">
        <f t="shared" si="204"/>
        <v>0</v>
      </c>
      <c r="AV170" s="175">
        <f t="shared" si="205"/>
        <v>0</v>
      </c>
      <c r="AW170" s="40"/>
      <c r="AX170" s="216" t="s">
        <v>92</v>
      </c>
      <c r="AY170" s="196">
        <f>SIGN(AY164)+SIGN(AY168)+AY172</f>
        <v>5</v>
      </c>
      <c r="BA170" s="111" t="s">
        <v>96</v>
      </c>
      <c r="BB170" s="111">
        <f ca="1">IF(AY164=7,COUNTIF(OFFSET($C170,0,0,1,$AY164),"外"),COUNTIF(OFFSET($C170,0,0,1,$AY164),"外")+COUNTIF(OFFSET($C170,-13,DAY(EOMONTH(C162-1,0))-7+$AY164,1,7-$AY164),"外"))</f>
        <v>0</v>
      </c>
      <c r="BC170" s="111">
        <f ca="1">COUNTIF(OFFSET($C170,0,$AY164,1,7),"外")</f>
        <v>0</v>
      </c>
      <c r="BD170" s="111">
        <f ca="1">COUNTIF(OFFSET($C170,0,$AY164+7,1,7),"外")</f>
        <v>0</v>
      </c>
      <c r="BE170" s="111">
        <f ca="1">COUNTIF(OFFSET($C170,0,$AY164+14,1,7),"外")</f>
        <v>0</v>
      </c>
      <c r="BF170" s="111">
        <f ca="1">COUNTIF(OFFSET(C170,0,AY164+21,1,7),"外")</f>
        <v>0</v>
      </c>
      <c r="BG170" s="111">
        <f t="shared" ref="BG170:BG172" ca="1" si="209">SUM(BB170:BF170)</f>
        <v>0</v>
      </c>
    </row>
    <row r="171" spans="1:59" s="4" customFormat="1" ht="20.149999999999999" hidden="1" customHeight="1" outlineLevel="1" x14ac:dyDescent="0.2">
      <c r="B171" s="45" t="str">
        <f>IF($T$5&lt;&gt;"",$T$5,"-")</f>
        <v>-</v>
      </c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80"/>
      <c r="AH171" s="90" t="str">
        <f ca="1">IFERROR(IF(B171="-","-",IF(AY164=7,COUNTIF(OFFSET($C171,0,0,1,$AY164),"○")/(7-BB171),(COUNTIF(OFFSET($C171,0,0,1,$AY164),"○")+COUNTIF(OFFSET($C171,-14,DAY(EOMONTH(C162-1,0))-7+$AY164,1,7-$AY164),"○"))/(7-BB171))),"-")</f>
        <v>-</v>
      </c>
      <c r="AI171" s="89" t="str">
        <f ca="1">IF(B171="-","-",COUNTIF(OFFSET($C171,0,$AY164,1,7),"○")/7-BC171)</f>
        <v>-</v>
      </c>
      <c r="AJ171" s="89" t="str">
        <f ca="1">IF($B171="-","-",COUNTIF(OFFSET($C171,0,$AY164,1,7),"○")/7-BD171)</f>
        <v>-</v>
      </c>
      <c r="AK171" s="89" t="str">
        <f ca="1">IF($B171="-","-",COUNTIF(OFFSET($C171,0,$AY164,1,7),"○")/7-BE171)</f>
        <v>-</v>
      </c>
      <c r="AL171" s="105" t="str">
        <f ca="1">IF($B171="-","-",IF((AY172+SIGN(AY164))&lt;5,"-",COUNTIF(OFFSET(C171,0,AY164+21,1,7),"○")/(7-BF171)))</f>
        <v>-</v>
      </c>
      <c r="AM171" s="172">
        <f t="shared" si="206"/>
        <v>0</v>
      </c>
      <c r="AN171" s="41" t="str">
        <f>IFERROR(AM171/AS171,"")</f>
        <v/>
      </c>
      <c r="AO171" s="66" t="str">
        <f t="shared" si="200"/>
        <v>-</v>
      </c>
      <c r="AP171" s="177">
        <f t="shared" si="201"/>
        <v>0</v>
      </c>
      <c r="AQ171" s="75" t="str">
        <f t="shared" si="208"/>
        <v/>
      </c>
      <c r="AR171" s="176">
        <f>COUNT(C163:AG163)</f>
        <v>30</v>
      </c>
      <c r="AS171" s="175">
        <f t="shared" si="202"/>
        <v>0</v>
      </c>
      <c r="AT171" s="175">
        <f t="shared" si="203"/>
        <v>0</v>
      </c>
      <c r="AU171" s="175">
        <f t="shared" si="204"/>
        <v>0</v>
      </c>
      <c r="AV171" s="175">
        <f t="shared" si="205"/>
        <v>0</v>
      </c>
      <c r="AW171" s="40"/>
      <c r="AX171" s="217"/>
      <c r="AY171" s="197"/>
      <c r="BA171" s="111" t="s">
        <v>97</v>
      </c>
      <c r="BB171" s="111">
        <f ca="1">IF(AY164=7,COUNTIF(OFFSET($C171,0,0,1,$AY164),"外"),COUNTIF(OFFSET($C171,0,0,1,$AY164),"外")+COUNTIF(OFFSET($C171,-13,DAY(EOMONTH(C162-1,0))-7+$AY164,1,7-$AY164),"外"))</f>
        <v>0</v>
      </c>
      <c r="BC171" s="111">
        <f ca="1">COUNTIF(OFFSET($C171,0,$AY164,1,7),"外")</f>
        <v>0</v>
      </c>
      <c r="BD171" s="111">
        <f ca="1">COUNTIF(OFFSET($C171,0,$AY164+7,1,7),"外")</f>
        <v>0</v>
      </c>
      <c r="BE171" s="111">
        <f ca="1">COUNTIF(OFFSET($C171,0,$AY164+14,1,7),"外")</f>
        <v>0</v>
      </c>
      <c r="BF171" s="111">
        <f ca="1">COUNTIF(OFFSET(C171,0,AY164+21,1,7),"外")</f>
        <v>0</v>
      </c>
      <c r="BG171" s="111">
        <f t="shared" ca="1" si="209"/>
        <v>0</v>
      </c>
    </row>
    <row r="172" spans="1:59" s="4" customFormat="1" ht="20.149999999999999" hidden="1" customHeight="1" outlineLevel="1" x14ac:dyDescent="0.2">
      <c r="B172" s="45" t="str">
        <f>IF($U$5&lt;&gt;"",$U$5,"-")</f>
        <v>-</v>
      </c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80"/>
      <c r="AH172" s="90" t="str">
        <f ca="1">IFERROR(IF(B172="-","-",IF(AY164=7,COUNTIF(OFFSET($C172,0,0,1,$AY164),"○")/(7-BB172),(COUNTIF(OFFSET($C172,0,0,1,$AY164),"○")+COUNTIF(OFFSET($C172,-14,DAY(EOMONTH(C162-1,0))-7+$AY164,1,7-$AY164),"○"))/(7-BB172))),"-")</f>
        <v>-</v>
      </c>
      <c r="AI172" s="89" t="str">
        <f ca="1">IF(B172="-","-",COUNTIF(OFFSET($C172,0,$AY164,1,7),"○")/7-BC172)</f>
        <v>-</v>
      </c>
      <c r="AJ172" s="89" t="str">
        <f ca="1">IF($B172="-","-",COUNTIF(OFFSET($C172,0,$AY164,1,7),"○")/7-BD172)</f>
        <v>-</v>
      </c>
      <c r="AK172" s="89" t="str">
        <f ca="1">IF($B172="-","-",COUNTIF(OFFSET($C172,0,$AY164,1,7),"○")/7-BE172)</f>
        <v>-</v>
      </c>
      <c r="AL172" s="105" t="str">
        <f ca="1">IF($B172="-","-",IF((AY172+SIGN(AY164))&lt;5,"-",COUNTIF(OFFSET(C172,0,AY164+21,1,7),"○")/(7-BF172)))</f>
        <v>-</v>
      </c>
      <c r="AM172" s="172">
        <f t="shared" si="206"/>
        <v>0</v>
      </c>
      <c r="AN172" s="41" t="str">
        <f t="shared" ref="AN172:AN173" si="210">IFERROR(AM172/AS172,"")</f>
        <v/>
      </c>
      <c r="AO172" s="66" t="str">
        <f t="shared" si="200"/>
        <v>-</v>
      </c>
      <c r="AP172" s="177">
        <f t="shared" si="201"/>
        <v>0</v>
      </c>
      <c r="AQ172" s="75" t="str">
        <f t="shared" si="208"/>
        <v/>
      </c>
      <c r="AR172" s="176">
        <f>COUNT(C163:AG163)</f>
        <v>30</v>
      </c>
      <c r="AS172" s="175">
        <f t="shared" si="202"/>
        <v>0</v>
      </c>
      <c r="AT172" s="175">
        <f t="shared" si="203"/>
        <v>0</v>
      </c>
      <c r="AU172" s="175">
        <f t="shared" si="204"/>
        <v>0</v>
      </c>
      <c r="AV172" s="175">
        <f t="shared" si="205"/>
        <v>0</v>
      </c>
      <c r="AW172" s="40"/>
      <c r="AX172" s="194" t="s">
        <v>93</v>
      </c>
      <c r="AY172" s="196">
        <f>ROUNDDOWN((AY166-AY164)/7,0)</f>
        <v>3</v>
      </c>
      <c r="BA172" s="111" t="s">
        <v>98</v>
      </c>
      <c r="BB172" s="111">
        <f ca="1">IF(AY164=7,COUNTIF(OFFSET($C172,0,0,1,$AY164),"外"),COUNTIF(OFFSET($C172,0,0,1,$AY164),"外")+COUNTIF(OFFSET($C172,-13,DAY(EOMONTH(C162-1,0))-7+$AY164,1,7-$AY164),"外"))</f>
        <v>0</v>
      </c>
      <c r="BC172" s="111">
        <f ca="1">COUNTIF(OFFSET($C172,0,$AY164,1,7),"外")</f>
        <v>0</v>
      </c>
      <c r="BD172" s="111">
        <f ca="1">COUNTIF(OFFSET($C172,0,$AY164+7,1,7),"外")</f>
        <v>0</v>
      </c>
      <c r="BE172" s="111">
        <f ca="1">COUNTIF(OFFSET($C172,0,$AY164+14,1,7),"外")</f>
        <v>0</v>
      </c>
      <c r="BF172" s="111">
        <f ca="1">COUNTIF(OFFSET(C172,0,AY164+21,1,7),"外")</f>
        <v>0</v>
      </c>
      <c r="BG172" s="111">
        <f t="shared" ca="1" si="209"/>
        <v>0</v>
      </c>
    </row>
    <row r="173" spans="1:59" s="4" customFormat="1" ht="20.149999999999999" hidden="1" customHeight="1" outlineLevel="1" x14ac:dyDescent="0.2">
      <c r="B173" s="45" t="str">
        <f>IF($V$5&lt;&gt;"",$V$5,"-")</f>
        <v>-</v>
      </c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80"/>
      <c r="AH173" s="90" t="str">
        <f ca="1">IFERROR(IF(B173="-","-",IF(AY164=7,COUNTIF(OFFSET($C173,0,0,1,$AY164),"○")/(7-BB173),(COUNTIF(OFFSET($C173,0,0,1,$AY164),"○")+COUNTIF(OFFSET($C173,-14,DAY(EOMONTH(C162-1,0))-7+$AY164,1,7-$AY164),"○"))/(7-BB173))),"-")</f>
        <v>-</v>
      </c>
      <c r="AI173" s="89" t="str">
        <f ca="1">IF(B173="-","-",COUNTIF(OFFSET($C173,0,$AY164,1,7),"○")/7-BC173)</f>
        <v>-</v>
      </c>
      <c r="AJ173" s="89" t="str">
        <f ca="1">IF($B173="-","-",COUNTIF(OFFSET($C173,0,$AY164,1,7),"○")/7-BD173)</f>
        <v>-</v>
      </c>
      <c r="AK173" s="89" t="str">
        <f ca="1">IF($B173="-","-",COUNTIF(OFFSET($C173,0,$AY164,1,7),"○")/7-BE173)</f>
        <v>-</v>
      </c>
      <c r="AL173" s="105" t="str">
        <f ca="1">IF($B173="-","-",IF((AY172+SIGN(AY164))&lt;5,"-",COUNTIF(OFFSET(C173,0,AY164+21,1,7),"○")/(7-BF173)))</f>
        <v>-</v>
      </c>
      <c r="AM173" s="172">
        <f>AU173</f>
        <v>0</v>
      </c>
      <c r="AN173" s="41" t="str">
        <f t="shared" si="210"/>
        <v/>
      </c>
      <c r="AO173" s="66" t="str">
        <f t="shared" si="200"/>
        <v>-</v>
      </c>
      <c r="AP173" s="177">
        <f t="shared" si="201"/>
        <v>0</v>
      </c>
      <c r="AQ173" s="75" t="str">
        <f>IFERROR(AP173/AT173,"")</f>
        <v/>
      </c>
      <c r="AR173" s="176">
        <f>COUNT(C163:AG163)</f>
        <v>30</v>
      </c>
      <c r="AS173" s="175">
        <f t="shared" si="202"/>
        <v>0</v>
      </c>
      <c r="AT173" s="175">
        <f t="shared" si="203"/>
        <v>0</v>
      </c>
      <c r="AU173" s="175">
        <f t="shared" si="204"/>
        <v>0</v>
      </c>
      <c r="AV173" s="175">
        <f t="shared" si="205"/>
        <v>0</v>
      </c>
      <c r="AW173" s="40"/>
      <c r="AX173" s="195"/>
      <c r="AY173" s="197"/>
      <c r="BA173" s="111" t="s">
        <v>99</v>
      </c>
      <c r="BB173" s="111">
        <f ca="1">IF(AY164=7,COUNTIF(OFFSET($C173,0,0,1,$AY164),"外"),COUNTIF(OFFSET($C173,0,0,1,$AY164),"外")+COUNTIF(OFFSET($C173,-13,DAY(EOMONTH(C162-1,0))-7+$AY164,1,7-$AY164),"外"))</f>
        <v>0</v>
      </c>
      <c r="BC173" s="111">
        <f ca="1">COUNTIF(OFFSET($C173,0,$AY164,1,7),"外")</f>
        <v>0</v>
      </c>
      <c r="BD173" s="111">
        <f ca="1">COUNTIF(OFFSET($C173,0,$AY164+7,1,7),"外")</f>
        <v>0</v>
      </c>
      <c r="BE173" s="111">
        <f ca="1">COUNTIF(OFFSET($C173,0,$AY164+14,1,7),"外")</f>
        <v>0</v>
      </c>
      <c r="BF173" s="111">
        <f ca="1">COUNTIF(OFFSET(C173,0,AY164+21,1,7),"外")</f>
        <v>0</v>
      </c>
      <c r="BG173" s="111">
        <f ca="1">SUM(BB173:BF173)</f>
        <v>0</v>
      </c>
    </row>
    <row r="174" spans="1:59" s="4" customFormat="1" ht="20.149999999999999" hidden="1" customHeight="1" outlineLevel="1" thickBot="1" x14ac:dyDescent="0.25">
      <c r="B174" s="46" t="str">
        <f>IF($W$5&lt;&gt;"",$W$5,"-")</f>
        <v>-</v>
      </c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55"/>
      <c r="AH174" s="91" t="str">
        <f ca="1">IFERROR(IF(B174="-","-",IF(AY164=7,COUNTIF(OFFSET($C174,0,0,1,$AY164),"○")/(7-BB174),(COUNTIF(OFFSET($C174,0,0,1,$AY164),"○")+COUNTIF(OFFSET($C174,-14,DAY(EOMONTH(C162-1,0))-7+$AY164,1,7-$AY164),"○"))/(7-BB174))),"-")</f>
        <v>-</v>
      </c>
      <c r="AI174" s="92" t="str">
        <f ca="1">IF(B174="-","-",COUNTIF(OFFSET($C174,0,$AY164,1,7),"○")/7-BC174)</f>
        <v>-</v>
      </c>
      <c r="AJ174" s="92" t="str">
        <f ca="1">IF($B174="-","-",COUNTIF(OFFSET($C174,0,$AY164,1,7),"○")/7-BD174)</f>
        <v>-</v>
      </c>
      <c r="AK174" s="92" t="str">
        <f ca="1">IF($B174="-","-",COUNTIF(OFFSET($C174,0,$AY164,1,7),"○")/7-BE174)</f>
        <v>-</v>
      </c>
      <c r="AL174" s="106" t="str">
        <f ca="1">IF($B174="-","-",IF((AY172+SIGN(AY164))&lt;5,"-",COUNTIF(OFFSET(C174,0,AY164+21,1,7),"○")/(7-BF174)))</f>
        <v>-</v>
      </c>
      <c r="AM174" s="64">
        <f t="shared" ref="AM174" si="211">AU174</f>
        <v>0</v>
      </c>
      <c r="AN174" s="48" t="str">
        <f>IFERROR(AM174/AS174,"")</f>
        <v/>
      </c>
      <c r="AO174" s="30" t="str">
        <f t="shared" si="200"/>
        <v>-</v>
      </c>
      <c r="AP174" s="71">
        <f t="shared" si="201"/>
        <v>0</v>
      </c>
      <c r="AQ174" s="72" t="str">
        <f t="shared" ref="AQ174" si="212">IFERROR(AP174/AT174,"")</f>
        <v/>
      </c>
      <c r="AR174" s="176">
        <f>COUNT(C163:AG163)</f>
        <v>30</v>
      </c>
      <c r="AS174" s="175">
        <f t="shared" si="202"/>
        <v>0</v>
      </c>
      <c r="AT174" s="175">
        <f t="shared" si="203"/>
        <v>0</v>
      </c>
      <c r="AU174" s="175">
        <f t="shared" si="204"/>
        <v>0</v>
      </c>
      <c r="AV174" s="175">
        <f t="shared" si="205"/>
        <v>0</v>
      </c>
      <c r="AW174" s="40"/>
      <c r="AX174" s="101"/>
      <c r="AY174" s="102"/>
      <c r="BA174" s="111" t="s">
        <v>100</v>
      </c>
      <c r="BB174" s="111">
        <f ca="1">IF(AY164=7,COUNTIF(OFFSET($C174,0,0,1,$AY164),"外"),COUNTIF(OFFSET($C174,0,0,1,$AY164),"外")+COUNTIF(OFFSET($C174,-13,DAY(EOMONTH(C162-1,0))-7+$AY164,1,7-$AY164),"外"))</f>
        <v>0</v>
      </c>
      <c r="BC174" s="111">
        <f ca="1">COUNTIF(OFFSET($C174,0,$AY164,1,7),"外")</f>
        <v>0</v>
      </c>
      <c r="BD174" s="111">
        <f ca="1">COUNTIF(OFFSET($C174,0,$AY164+7,1,7),"外")</f>
        <v>0</v>
      </c>
      <c r="BE174" s="111">
        <f ca="1">COUNTIF(OFFSET($C174,0,$AY164+14,1,7),"外")</f>
        <v>0</v>
      </c>
      <c r="BF174" s="111">
        <f ca="1">COUNTIF(OFFSET(C174,0,AY164+21,1,7),"外")</f>
        <v>0</v>
      </c>
      <c r="BG174" s="111">
        <f t="shared" ref="BG174" ca="1" si="213">SUM(BB174:BF174)</f>
        <v>0</v>
      </c>
    </row>
    <row r="175" spans="1:59" s="4" customFormat="1" ht="13.5" hidden="1" outlineLevel="1" thickBot="1" x14ac:dyDescent="0.25">
      <c r="A175" s="2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2"/>
      <c r="AI175" s="2"/>
      <c r="AJ175" s="2"/>
      <c r="AK175" s="2"/>
      <c r="AL175" s="2"/>
      <c r="AM175" s="2"/>
      <c r="AN175" s="40"/>
      <c r="AO175" s="2"/>
      <c r="AP175" s="2"/>
      <c r="AQ175" s="2"/>
      <c r="AR175" s="32"/>
      <c r="AS175" s="32"/>
      <c r="AT175" s="32"/>
      <c r="AU175" s="32"/>
      <c r="AV175" s="32"/>
    </row>
    <row r="176" spans="1:59" s="4" customFormat="1" ht="13" hidden="1" customHeight="1" outlineLevel="1" x14ac:dyDescent="0.2">
      <c r="A176" s="2"/>
      <c r="B176" s="181" t="s">
        <v>0</v>
      </c>
      <c r="C176" s="252">
        <f>DATE(YEAR(C162),MONTH(C162)+1,DAY(C162))</f>
        <v>45931</v>
      </c>
      <c r="D176" s="253"/>
      <c r="E176" s="253"/>
      <c r="F176" s="253"/>
      <c r="G176" s="253"/>
      <c r="H176" s="253"/>
      <c r="I176" s="253"/>
      <c r="J176" s="253"/>
      <c r="K176" s="253"/>
      <c r="L176" s="253"/>
      <c r="M176" s="253"/>
      <c r="N176" s="253"/>
      <c r="O176" s="253"/>
      <c r="P176" s="253"/>
      <c r="Q176" s="253"/>
      <c r="R176" s="253"/>
      <c r="S176" s="253"/>
      <c r="T176" s="253"/>
      <c r="U176" s="253"/>
      <c r="V176" s="253"/>
      <c r="W176" s="253"/>
      <c r="X176" s="253"/>
      <c r="Y176" s="253"/>
      <c r="Z176" s="253"/>
      <c r="AA176" s="253"/>
      <c r="AB176" s="253"/>
      <c r="AC176" s="253"/>
      <c r="AD176" s="253"/>
      <c r="AE176" s="253"/>
      <c r="AF176" s="253"/>
      <c r="AG176" s="253"/>
      <c r="AH176" s="254" t="s">
        <v>113</v>
      </c>
      <c r="AI176" s="255"/>
      <c r="AJ176" s="255"/>
      <c r="AK176" s="255"/>
      <c r="AL176" s="256"/>
      <c r="AM176" s="260" t="s">
        <v>46</v>
      </c>
      <c r="AN176" s="261"/>
      <c r="AO176" s="262"/>
      <c r="AP176" s="266" t="s">
        <v>11</v>
      </c>
      <c r="AQ176" s="267"/>
      <c r="AR176" s="270" t="s">
        <v>15</v>
      </c>
      <c r="AS176" s="206" t="s">
        <v>16</v>
      </c>
      <c r="AT176" s="221" t="s">
        <v>17</v>
      </c>
      <c r="AU176" s="241"/>
      <c r="AV176" s="241"/>
      <c r="AW176" s="40"/>
      <c r="AX176" s="242" t="s">
        <v>88</v>
      </c>
      <c r="AY176" s="243"/>
      <c r="AZ176" s="2"/>
      <c r="BA176" s="2"/>
      <c r="BB176" s="2"/>
      <c r="BC176" s="2"/>
      <c r="BD176" s="2"/>
      <c r="BE176" s="2"/>
      <c r="BF176" s="2"/>
      <c r="BG176" s="2"/>
    </row>
    <row r="177" spans="1:59" s="4" customFormat="1" ht="13" hidden="1" customHeight="1" outlineLevel="1" x14ac:dyDescent="0.2">
      <c r="A177" s="2"/>
      <c r="B177" s="10" t="s">
        <v>1</v>
      </c>
      <c r="C177" s="11">
        <f>DATE(YEAR(C176),MONTH(C176),DAY(C176))</f>
        <v>45931</v>
      </c>
      <c r="D177" s="11">
        <f>IF(MONTH(DATE(YEAR(C177),MONTH(C177),DAY(C177)+1))=MONTH($C176),DATE(YEAR(C177),MONTH(C177),DAY(C177)+1),"")</f>
        <v>45932</v>
      </c>
      <c r="E177" s="11">
        <f t="shared" ref="E177:AG177" si="214">IF(MONTH(DATE(YEAR(D177),MONTH(D177),DAY(D177)+1))=MONTH($C176),DATE(YEAR(D177),MONTH(D177),DAY(D177)+1),"")</f>
        <v>45933</v>
      </c>
      <c r="F177" s="16">
        <f t="shared" si="214"/>
        <v>45934</v>
      </c>
      <c r="G177" s="11">
        <f t="shared" si="214"/>
        <v>45935</v>
      </c>
      <c r="H177" s="11">
        <f t="shared" si="214"/>
        <v>45936</v>
      </c>
      <c r="I177" s="11">
        <f t="shared" si="214"/>
        <v>45937</v>
      </c>
      <c r="J177" s="11">
        <f t="shared" si="214"/>
        <v>45938</v>
      </c>
      <c r="K177" s="11">
        <f t="shared" si="214"/>
        <v>45939</v>
      </c>
      <c r="L177" s="11">
        <f t="shared" si="214"/>
        <v>45940</v>
      </c>
      <c r="M177" s="11">
        <f t="shared" si="214"/>
        <v>45941</v>
      </c>
      <c r="N177" s="11">
        <f t="shared" si="214"/>
        <v>45942</v>
      </c>
      <c r="O177" s="11">
        <f t="shared" si="214"/>
        <v>45943</v>
      </c>
      <c r="P177" s="11">
        <f t="shared" si="214"/>
        <v>45944</v>
      </c>
      <c r="Q177" s="11">
        <f t="shared" si="214"/>
        <v>45945</v>
      </c>
      <c r="R177" s="11">
        <f t="shared" si="214"/>
        <v>45946</v>
      </c>
      <c r="S177" s="11">
        <f t="shared" si="214"/>
        <v>45947</v>
      </c>
      <c r="T177" s="11">
        <f t="shared" si="214"/>
        <v>45948</v>
      </c>
      <c r="U177" s="11">
        <f t="shared" si="214"/>
        <v>45949</v>
      </c>
      <c r="V177" s="11">
        <f t="shared" si="214"/>
        <v>45950</v>
      </c>
      <c r="W177" s="11">
        <f t="shared" si="214"/>
        <v>45951</v>
      </c>
      <c r="X177" s="11">
        <f t="shared" si="214"/>
        <v>45952</v>
      </c>
      <c r="Y177" s="11">
        <f t="shared" si="214"/>
        <v>45953</v>
      </c>
      <c r="Z177" s="11">
        <f t="shared" si="214"/>
        <v>45954</v>
      </c>
      <c r="AA177" s="11">
        <f t="shared" si="214"/>
        <v>45955</v>
      </c>
      <c r="AB177" s="11">
        <f t="shared" si="214"/>
        <v>45956</v>
      </c>
      <c r="AC177" s="11">
        <f t="shared" si="214"/>
        <v>45957</v>
      </c>
      <c r="AD177" s="11">
        <f t="shared" si="214"/>
        <v>45958</v>
      </c>
      <c r="AE177" s="11">
        <f t="shared" si="214"/>
        <v>45959</v>
      </c>
      <c r="AF177" s="11">
        <f t="shared" si="214"/>
        <v>45960</v>
      </c>
      <c r="AG177" s="29">
        <f t="shared" si="214"/>
        <v>45961</v>
      </c>
      <c r="AH177" s="257"/>
      <c r="AI177" s="258"/>
      <c r="AJ177" s="258"/>
      <c r="AK177" s="258"/>
      <c r="AL177" s="259"/>
      <c r="AM177" s="263"/>
      <c r="AN177" s="264"/>
      <c r="AO177" s="265"/>
      <c r="AP177" s="268"/>
      <c r="AQ177" s="269"/>
      <c r="AR177" s="271"/>
      <c r="AS177" s="207"/>
      <c r="AT177" s="221"/>
      <c r="AU177" s="241"/>
      <c r="AV177" s="241"/>
      <c r="AW177" s="40"/>
      <c r="AX177" s="244"/>
      <c r="AY177" s="245"/>
      <c r="AZ177" s="2"/>
      <c r="BA177" s="2"/>
      <c r="BB177" s="2"/>
      <c r="BC177" s="2"/>
      <c r="BD177" s="2"/>
      <c r="BE177" s="2"/>
      <c r="BF177" s="2"/>
      <c r="BG177" s="2"/>
    </row>
    <row r="178" spans="1:59" s="4" customFormat="1" ht="13" hidden="1" customHeight="1" outlineLevel="1" x14ac:dyDescent="0.2">
      <c r="A178" s="2"/>
      <c r="B178" s="10" t="s">
        <v>2</v>
      </c>
      <c r="C178" s="12" t="str">
        <f t="shared" ref="C178:AG178" si="215">TEXT(C177,"aaa")</f>
        <v>水</v>
      </c>
      <c r="D178" s="12" t="str">
        <f t="shared" si="215"/>
        <v>木</v>
      </c>
      <c r="E178" s="12" t="str">
        <f t="shared" si="215"/>
        <v>金</v>
      </c>
      <c r="F178" s="17" t="str">
        <f t="shared" si="215"/>
        <v>土</v>
      </c>
      <c r="G178" s="12" t="str">
        <f t="shared" si="215"/>
        <v>日</v>
      </c>
      <c r="H178" s="12" t="str">
        <f t="shared" si="215"/>
        <v>月</v>
      </c>
      <c r="I178" s="12" t="str">
        <f t="shared" si="215"/>
        <v>火</v>
      </c>
      <c r="J178" s="12" t="str">
        <f t="shared" si="215"/>
        <v>水</v>
      </c>
      <c r="K178" s="12" t="str">
        <f t="shared" si="215"/>
        <v>木</v>
      </c>
      <c r="L178" s="12" t="str">
        <f t="shared" si="215"/>
        <v>金</v>
      </c>
      <c r="M178" s="12" t="str">
        <f t="shared" si="215"/>
        <v>土</v>
      </c>
      <c r="N178" s="12" t="str">
        <f t="shared" si="215"/>
        <v>日</v>
      </c>
      <c r="O178" s="12" t="str">
        <f t="shared" si="215"/>
        <v>月</v>
      </c>
      <c r="P178" s="12" t="str">
        <f t="shared" si="215"/>
        <v>火</v>
      </c>
      <c r="Q178" s="12" t="str">
        <f t="shared" si="215"/>
        <v>水</v>
      </c>
      <c r="R178" s="12" t="str">
        <f t="shared" si="215"/>
        <v>木</v>
      </c>
      <c r="S178" s="12" t="str">
        <f t="shared" si="215"/>
        <v>金</v>
      </c>
      <c r="T178" s="12" t="str">
        <f t="shared" si="215"/>
        <v>土</v>
      </c>
      <c r="U178" s="12" t="str">
        <f t="shared" si="215"/>
        <v>日</v>
      </c>
      <c r="V178" s="12" t="str">
        <f t="shared" si="215"/>
        <v>月</v>
      </c>
      <c r="W178" s="12" t="str">
        <f t="shared" si="215"/>
        <v>火</v>
      </c>
      <c r="X178" s="12" t="str">
        <f t="shared" si="215"/>
        <v>水</v>
      </c>
      <c r="Y178" s="12" t="str">
        <f t="shared" si="215"/>
        <v>木</v>
      </c>
      <c r="Z178" s="12" t="str">
        <f t="shared" si="215"/>
        <v>金</v>
      </c>
      <c r="AA178" s="12" t="str">
        <f t="shared" si="215"/>
        <v>土</v>
      </c>
      <c r="AB178" s="12" t="str">
        <f t="shared" si="215"/>
        <v>日</v>
      </c>
      <c r="AC178" s="12" t="str">
        <f t="shared" si="215"/>
        <v>月</v>
      </c>
      <c r="AD178" s="12" t="str">
        <f t="shared" si="215"/>
        <v>火</v>
      </c>
      <c r="AE178" s="12" t="str">
        <f t="shared" si="215"/>
        <v>水</v>
      </c>
      <c r="AF178" s="12" t="str">
        <f t="shared" si="215"/>
        <v>木</v>
      </c>
      <c r="AG178" s="180" t="str">
        <f t="shared" si="215"/>
        <v>金</v>
      </c>
      <c r="AH178" s="246" t="s">
        <v>83</v>
      </c>
      <c r="AI178" s="247" t="s">
        <v>84</v>
      </c>
      <c r="AJ178" s="247" t="s">
        <v>85</v>
      </c>
      <c r="AK178" s="247" t="s">
        <v>86</v>
      </c>
      <c r="AL178" s="248" t="s">
        <v>87</v>
      </c>
      <c r="AM178" s="249" t="s">
        <v>40</v>
      </c>
      <c r="AN178" s="228" t="s">
        <v>12</v>
      </c>
      <c r="AO178" s="231" t="s">
        <v>47</v>
      </c>
      <c r="AP178" s="234" t="s">
        <v>40</v>
      </c>
      <c r="AQ178" s="237" t="s">
        <v>13</v>
      </c>
      <c r="AR178" s="240"/>
      <c r="AS178" s="221"/>
      <c r="AT178" s="221"/>
      <c r="AU178" s="171"/>
      <c r="AV178" s="171"/>
      <c r="AW178" s="40"/>
      <c r="AX178" s="223" t="s">
        <v>89</v>
      </c>
      <c r="AY178" s="224">
        <f>ABS(IF(WEEKDAY(C176,3)=0,7,WEEKDAY(C176,3)-7))</f>
        <v>5</v>
      </c>
      <c r="AZ178" s="2"/>
      <c r="BA178" s="2"/>
      <c r="BB178" s="2"/>
      <c r="BC178" s="2"/>
      <c r="BD178" s="2"/>
      <c r="BE178" s="2"/>
      <c r="BF178" s="2"/>
      <c r="BG178" s="2"/>
    </row>
    <row r="179" spans="1:59" s="4" customFormat="1" ht="27" hidden="1" customHeight="1" outlineLevel="1" x14ac:dyDescent="0.2">
      <c r="A179" s="3"/>
      <c r="B179" s="225" t="s">
        <v>3</v>
      </c>
      <c r="C179" s="218" t="str">
        <f>IFERROR(VLOOKUP(C177,祝日一覧!$A:$C,3,FALSE),"")</f>
        <v/>
      </c>
      <c r="D179" s="218" t="str">
        <f>IFERROR(VLOOKUP(D177,祝日一覧!$A:$C,3,FALSE),"")</f>
        <v/>
      </c>
      <c r="E179" s="218" t="str">
        <f>IFERROR(VLOOKUP(E177,祝日一覧!$A:$C,3,FALSE),"")</f>
        <v/>
      </c>
      <c r="F179" s="218" t="str">
        <f>IFERROR(VLOOKUP(F177,祝日一覧!$A:$C,3,FALSE),"")</f>
        <v/>
      </c>
      <c r="G179" s="218" t="str">
        <f>IFERROR(VLOOKUP(G177,祝日一覧!$A:$C,3,FALSE),"")</f>
        <v/>
      </c>
      <c r="H179" s="218" t="str">
        <f>IFERROR(VLOOKUP(H177,祝日一覧!$A:$C,3,FALSE),"")</f>
        <v/>
      </c>
      <c r="I179" s="218" t="str">
        <f>IFERROR(VLOOKUP(I177,祝日一覧!$A:$C,3,FALSE),"")</f>
        <v/>
      </c>
      <c r="J179" s="218" t="str">
        <f>IFERROR(VLOOKUP(J177,祝日一覧!$A:$C,3,FALSE),"")</f>
        <v/>
      </c>
      <c r="K179" s="218" t="str">
        <f>IFERROR(VLOOKUP(K177,祝日一覧!$A:$C,3,FALSE),"")</f>
        <v/>
      </c>
      <c r="L179" s="218" t="str">
        <f>IFERROR(VLOOKUP(L177,祝日一覧!$A:$C,3,FALSE),"")</f>
        <v/>
      </c>
      <c r="M179" s="218" t="str">
        <f>IFERROR(VLOOKUP(M177,祝日一覧!$A:$C,3,FALSE),"")</f>
        <v/>
      </c>
      <c r="N179" s="218" t="str">
        <f>IFERROR(VLOOKUP(N177,祝日一覧!$A:$C,3,FALSE),"")</f>
        <v/>
      </c>
      <c r="O179" s="218" t="str">
        <f>IFERROR(VLOOKUP(O177,祝日一覧!$A:$C,3,FALSE),"")</f>
        <v>スポーツの日</v>
      </c>
      <c r="P179" s="218" t="str">
        <f>IFERROR(VLOOKUP(P177,祝日一覧!$A:$C,3,FALSE),"")</f>
        <v/>
      </c>
      <c r="Q179" s="218" t="str">
        <f>IFERROR(VLOOKUP(Q177,祝日一覧!$A:$C,3,FALSE),"")</f>
        <v/>
      </c>
      <c r="R179" s="218" t="str">
        <f>IFERROR(VLOOKUP(R177,祝日一覧!$A:$C,3,FALSE),"")</f>
        <v/>
      </c>
      <c r="S179" s="218" t="str">
        <f>IFERROR(VLOOKUP(S177,祝日一覧!$A:$C,3,FALSE),"")</f>
        <v/>
      </c>
      <c r="T179" s="218" t="str">
        <f>IFERROR(VLOOKUP(T177,祝日一覧!$A:$C,3,FALSE),"")</f>
        <v/>
      </c>
      <c r="U179" s="218" t="str">
        <f>IFERROR(VLOOKUP(U177,祝日一覧!$A:$C,3,FALSE),"")</f>
        <v/>
      </c>
      <c r="V179" s="218" t="str">
        <f>IFERROR(VLOOKUP(V177,祝日一覧!$A:$C,3,FALSE),"")</f>
        <v/>
      </c>
      <c r="W179" s="218" t="str">
        <f>IFERROR(VLOOKUP(W177,祝日一覧!$A:$C,3,FALSE),"")</f>
        <v/>
      </c>
      <c r="X179" s="218" t="str">
        <f>IFERROR(VLOOKUP(X177,祝日一覧!$A:$C,3,FALSE),"")</f>
        <v/>
      </c>
      <c r="Y179" s="218" t="str">
        <f>IFERROR(VLOOKUP(Y177,祝日一覧!$A:$C,3,FALSE),"")</f>
        <v/>
      </c>
      <c r="Z179" s="218" t="str">
        <f>IFERROR(VLOOKUP(Z177,祝日一覧!$A:$C,3,FALSE),"")</f>
        <v/>
      </c>
      <c r="AA179" s="218" t="str">
        <f>IFERROR(VLOOKUP(AA177,祝日一覧!$A:$C,3,FALSE),"")</f>
        <v/>
      </c>
      <c r="AB179" s="218" t="str">
        <f>IFERROR(VLOOKUP(AB177,祝日一覧!$A:$C,3,FALSE),"")</f>
        <v/>
      </c>
      <c r="AC179" s="218" t="str">
        <f>IFERROR(VLOOKUP(AC177,祝日一覧!$A:$C,3,FALSE),"")</f>
        <v/>
      </c>
      <c r="AD179" s="218" t="str">
        <f>IFERROR(VLOOKUP(AD177,祝日一覧!$A:$C,3,FALSE),"")</f>
        <v/>
      </c>
      <c r="AE179" s="218" t="str">
        <f>IFERROR(VLOOKUP(AE177,祝日一覧!$A:$C,3,FALSE),"")</f>
        <v/>
      </c>
      <c r="AF179" s="218" t="str">
        <f>IFERROR(VLOOKUP(AF177,祝日一覧!$A:$C,3,FALSE),"")</f>
        <v/>
      </c>
      <c r="AG179" s="208" t="str">
        <f>IFERROR(VLOOKUP(AG177,祝日一覧!$A:$C,3,FALSE),"")</f>
        <v/>
      </c>
      <c r="AH179" s="246"/>
      <c r="AI179" s="247"/>
      <c r="AJ179" s="247"/>
      <c r="AK179" s="247"/>
      <c r="AL179" s="248"/>
      <c r="AM179" s="250"/>
      <c r="AN179" s="229"/>
      <c r="AO179" s="232"/>
      <c r="AP179" s="235"/>
      <c r="AQ179" s="238"/>
      <c r="AR179" s="240"/>
      <c r="AS179" s="221"/>
      <c r="AT179" s="222"/>
      <c r="AU179" s="179"/>
      <c r="AV179" s="171"/>
      <c r="AW179" s="40"/>
      <c r="AX179" s="223"/>
      <c r="AY179" s="224"/>
      <c r="AZ179" s="3"/>
      <c r="BA179" s="3"/>
      <c r="BB179" s="3"/>
      <c r="BC179" s="3"/>
      <c r="BD179" s="3"/>
      <c r="BE179" s="3"/>
      <c r="BF179" s="3"/>
      <c r="BG179" s="3"/>
    </row>
    <row r="180" spans="1:59" s="4" customFormat="1" ht="27" hidden="1" customHeight="1" outlineLevel="1" x14ac:dyDescent="0.2">
      <c r="A180" s="3"/>
      <c r="B180" s="226"/>
      <c r="C180" s="219"/>
      <c r="D180" s="219"/>
      <c r="E180" s="219"/>
      <c r="F180" s="219"/>
      <c r="G180" s="219"/>
      <c r="H180" s="219"/>
      <c r="I180" s="219"/>
      <c r="J180" s="219"/>
      <c r="K180" s="219"/>
      <c r="L180" s="219"/>
      <c r="M180" s="219"/>
      <c r="N180" s="219"/>
      <c r="O180" s="219"/>
      <c r="P180" s="219"/>
      <c r="Q180" s="219"/>
      <c r="R180" s="219"/>
      <c r="S180" s="219"/>
      <c r="T180" s="219"/>
      <c r="U180" s="219"/>
      <c r="V180" s="219"/>
      <c r="W180" s="219"/>
      <c r="X180" s="219"/>
      <c r="Y180" s="219"/>
      <c r="Z180" s="219"/>
      <c r="AA180" s="219"/>
      <c r="AB180" s="219"/>
      <c r="AC180" s="219"/>
      <c r="AD180" s="219"/>
      <c r="AE180" s="219"/>
      <c r="AF180" s="219"/>
      <c r="AG180" s="209"/>
      <c r="AH180" s="93" t="str">
        <f>IF($AY178=7,DBCS(1&amp;"日～"&amp;7&amp;"日"),DBCS("前"&amp;DAY(EOMONTH($C176-1,0))-6+$AY178&amp;"日～"&amp;$AY178&amp;"日"))</f>
        <v>前２９日～５日</v>
      </c>
      <c r="AI180" s="112" t="str">
        <f>DBCS($AY178+1&amp;"日～"&amp;$AY178+7&amp;"日")</f>
        <v>６日～１２日</v>
      </c>
      <c r="AJ180" s="112" t="str">
        <f>DBCS($AY178+8&amp;"日～"&amp;$AY178+14&amp;"日")</f>
        <v>１３日～１９日</v>
      </c>
      <c r="AK180" s="112" t="str">
        <f>DBCS($AY178+15&amp;"日～"&amp;$AY178+21&amp;"日")</f>
        <v>２０日～２６日</v>
      </c>
      <c r="AL180" s="113" t="str">
        <f>IF(AND(AY178=7,AY182=0),"-",IF($AY186=3,"-",DBCS($AY178+22&amp;"日～"&amp;$AY178+28&amp;"日")))</f>
        <v>-</v>
      </c>
      <c r="AM180" s="250"/>
      <c r="AN180" s="229"/>
      <c r="AO180" s="232"/>
      <c r="AP180" s="235"/>
      <c r="AQ180" s="238"/>
      <c r="AR180" s="178"/>
      <c r="AS180" s="174"/>
      <c r="AT180" s="174"/>
      <c r="AU180" s="184"/>
      <c r="AV180" s="184"/>
      <c r="AW180" s="40"/>
      <c r="AX180" s="99" t="s">
        <v>90</v>
      </c>
      <c r="AY180" s="100">
        <f>DAY(EOMONTH(C176,0))</f>
        <v>31</v>
      </c>
      <c r="AZ180" s="3"/>
      <c r="BA180" s="211" t="s">
        <v>105</v>
      </c>
      <c r="BB180" s="212"/>
      <c r="BC180" s="212"/>
      <c r="BD180" s="212"/>
      <c r="BE180" s="212"/>
      <c r="BF180" s="212"/>
      <c r="BG180" s="213"/>
    </row>
    <row r="181" spans="1:59" s="4" customFormat="1" ht="15" hidden="1" customHeight="1" outlineLevel="1" x14ac:dyDescent="0.2">
      <c r="A181" s="3"/>
      <c r="B181" s="226"/>
      <c r="C181" s="219"/>
      <c r="D181" s="219"/>
      <c r="E181" s="219"/>
      <c r="F181" s="219"/>
      <c r="G181" s="219"/>
      <c r="H181" s="219"/>
      <c r="I181" s="219"/>
      <c r="J181" s="219"/>
      <c r="K181" s="219"/>
      <c r="L181" s="219"/>
      <c r="M181" s="219"/>
      <c r="N181" s="219"/>
      <c r="O181" s="219"/>
      <c r="P181" s="219"/>
      <c r="Q181" s="219"/>
      <c r="R181" s="219"/>
      <c r="S181" s="219"/>
      <c r="T181" s="219"/>
      <c r="U181" s="219"/>
      <c r="V181" s="219"/>
      <c r="W181" s="219"/>
      <c r="X181" s="219"/>
      <c r="Y181" s="219"/>
      <c r="Z181" s="219"/>
      <c r="AA181" s="219"/>
      <c r="AB181" s="219"/>
      <c r="AC181" s="219"/>
      <c r="AD181" s="219"/>
      <c r="AE181" s="219"/>
      <c r="AF181" s="219"/>
      <c r="AG181" s="209"/>
      <c r="AH181" s="93" t="e">
        <f ca="1">IF(AH182&gt;=0.285,"達成","未")</f>
        <v>#DIV/0!</v>
      </c>
      <c r="AI181" s="166" t="e">
        <f ca="1">IF(AI182&gt;=0.285,"達成","未")</f>
        <v>#DIV/0!</v>
      </c>
      <c r="AJ181" s="166" t="e">
        <f t="shared" ref="AJ181:AK181" ca="1" si="216">IF(AJ182&gt;=0.285,"達成","未")</f>
        <v>#DIV/0!</v>
      </c>
      <c r="AK181" s="166" t="e">
        <f t="shared" ca="1" si="216"/>
        <v>#DIV/0!</v>
      </c>
      <c r="AL181" s="167" t="str">
        <f ca="1">IF(AL182="-","-",IF(AL182&gt;=0.285,"達成","未"))</f>
        <v>-</v>
      </c>
      <c r="AM181" s="251"/>
      <c r="AN181" s="230"/>
      <c r="AO181" s="233"/>
      <c r="AP181" s="236"/>
      <c r="AQ181" s="239"/>
      <c r="AR181" s="178"/>
      <c r="AS181" s="174"/>
      <c r="AT181" s="174"/>
      <c r="AU181" s="184"/>
      <c r="AV181" s="184"/>
      <c r="AW181" s="40"/>
      <c r="AX181" s="99"/>
      <c r="AY181" s="100"/>
      <c r="AZ181" s="3"/>
      <c r="BA181" s="168"/>
      <c r="BB181" s="169"/>
      <c r="BC181" s="169"/>
      <c r="BD181" s="169"/>
      <c r="BE181" s="169"/>
      <c r="BF181" s="169"/>
      <c r="BG181" s="170"/>
    </row>
    <row r="182" spans="1:59" s="4" customFormat="1" ht="20.149999999999999" hidden="1" customHeight="1" outlineLevel="1" thickBot="1" x14ac:dyDescent="0.25">
      <c r="B182" s="227"/>
      <c r="C182" s="220"/>
      <c r="D182" s="220"/>
      <c r="E182" s="220"/>
      <c r="F182" s="220"/>
      <c r="G182" s="220"/>
      <c r="H182" s="220"/>
      <c r="I182" s="220"/>
      <c r="J182" s="220"/>
      <c r="K182" s="220"/>
      <c r="L182" s="220"/>
      <c r="M182" s="220"/>
      <c r="N182" s="220"/>
      <c r="O182" s="220"/>
      <c r="P182" s="220"/>
      <c r="Q182" s="220"/>
      <c r="R182" s="220"/>
      <c r="S182" s="220"/>
      <c r="T182" s="220"/>
      <c r="U182" s="220"/>
      <c r="V182" s="220"/>
      <c r="W182" s="220"/>
      <c r="X182" s="220"/>
      <c r="Y182" s="220"/>
      <c r="Z182" s="220"/>
      <c r="AA182" s="220"/>
      <c r="AB182" s="220"/>
      <c r="AC182" s="220"/>
      <c r="AD182" s="220"/>
      <c r="AE182" s="220"/>
      <c r="AF182" s="220"/>
      <c r="AG182" s="210"/>
      <c r="AH182" s="114" t="e">
        <f ca="1">AVERAGE(AH183:AH188)</f>
        <v>#DIV/0!</v>
      </c>
      <c r="AI182" s="115" t="e">
        <f t="shared" ref="AI182:AK182" ca="1" si="217">AVERAGE(AI183:AI188)</f>
        <v>#DIV/0!</v>
      </c>
      <c r="AJ182" s="115" t="e">
        <f t="shared" ca="1" si="217"/>
        <v>#DIV/0!</v>
      </c>
      <c r="AK182" s="115" t="e">
        <f t="shared" ca="1" si="217"/>
        <v>#DIV/0!</v>
      </c>
      <c r="AL182" s="104" t="str">
        <f ca="1">IFERROR(AVERAGE(AL183:AL188),"-")</f>
        <v>-</v>
      </c>
      <c r="AM182" s="64"/>
      <c r="AN182" s="48" t="e">
        <f>AVERAGE(AN183:AN188)</f>
        <v>#DIV/0!</v>
      </c>
      <c r="AO182" s="30" t="e">
        <f>IF(AN182&gt;=0.285,"達成","未")</f>
        <v>#DIV/0!</v>
      </c>
      <c r="AP182" s="71"/>
      <c r="AQ182" s="72" t="e">
        <f>AVERAGE(AQ183:AQ188)</f>
        <v>#DIV/0!</v>
      </c>
      <c r="AR182" s="62" t="s">
        <v>15</v>
      </c>
      <c r="AS182" s="49" t="s">
        <v>16</v>
      </c>
      <c r="AT182" s="50" t="s">
        <v>58</v>
      </c>
      <c r="AU182" s="38" t="s">
        <v>56</v>
      </c>
      <c r="AV182" s="173" t="s">
        <v>57</v>
      </c>
      <c r="AW182" s="60" t="s">
        <v>66</v>
      </c>
      <c r="AX182" s="214" t="s">
        <v>91</v>
      </c>
      <c r="AY182" s="215">
        <f>MOD(AY180-AY178,7)</f>
        <v>5</v>
      </c>
      <c r="AZ182" s="97" t="s">
        <v>106</v>
      </c>
      <c r="BA182" s="111"/>
      <c r="BB182" s="111" t="s">
        <v>83</v>
      </c>
      <c r="BC182" s="111" t="s">
        <v>84</v>
      </c>
      <c r="BD182" s="111" t="s">
        <v>85</v>
      </c>
      <c r="BE182" s="111" t="s">
        <v>86</v>
      </c>
      <c r="BF182" s="111" t="s">
        <v>87</v>
      </c>
      <c r="BG182" s="111" t="s">
        <v>101</v>
      </c>
    </row>
    <row r="183" spans="1:59" s="4" customFormat="1" ht="20.149999999999999" hidden="1" customHeight="1" outlineLevel="1" x14ac:dyDescent="0.2">
      <c r="B183" s="51" t="str">
        <f>IF($R$5&lt;&gt;"",$R$5,"-")</f>
        <v>-</v>
      </c>
      <c r="C183" s="182"/>
      <c r="D183" s="182"/>
      <c r="E183" s="182"/>
      <c r="F183" s="182"/>
      <c r="G183" s="182"/>
      <c r="H183" s="182"/>
      <c r="I183" s="182"/>
      <c r="J183" s="182"/>
      <c r="K183" s="182"/>
      <c r="L183" s="182"/>
      <c r="M183" s="182"/>
      <c r="N183" s="182"/>
      <c r="O183" s="182"/>
      <c r="P183" s="182"/>
      <c r="Q183" s="182"/>
      <c r="R183" s="182"/>
      <c r="S183" s="182"/>
      <c r="T183" s="182"/>
      <c r="U183" s="182"/>
      <c r="V183" s="182"/>
      <c r="W183" s="182"/>
      <c r="X183" s="182"/>
      <c r="Y183" s="182"/>
      <c r="Z183" s="182"/>
      <c r="AA183" s="182"/>
      <c r="AB183" s="182"/>
      <c r="AC183" s="182"/>
      <c r="AD183" s="182"/>
      <c r="AE183" s="182"/>
      <c r="AF183" s="182"/>
      <c r="AG183" s="61"/>
      <c r="AH183" s="122" t="str">
        <f ca="1">IFERROR(IF(B183="-","-",IF(AY178=7,COUNTIF(OFFSET($C183,0,0,1,$AY178),"○")/(7-BB183),(COUNTIF(OFFSET($C183,0,0,1,$AY178),"○")+COUNTIF(OFFSET($C183,-14,DAY(EOMONTH(C176-1,0))-7+$AY178,1,7-$AY178),"○"))/(7-BB183))),"-")</f>
        <v>-</v>
      </c>
      <c r="AI183" s="116" t="str">
        <f ca="1">IF($B183="-","-",COUNTIF(OFFSET($C183,0,$AY178,1,7),"○")/7-BC183)</f>
        <v>-</v>
      </c>
      <c r="AJ183" s="145" t="str">
        <f ca="1">IF($B183="-","-",COUNTIF(OFFSET($C183,0,$AY178,1,7),"○")/7-BD183)</f>
        <v>-</v>
      </c>
      <c r="AK183" s="145" t="str">
        <f ca="1">IF($B183="-","-",COUNTIF(OFFSET($C183,0,$AY178,1,7),"○")/7-BE183)</f>
        <v>-</v>
      </c>
      <c r="AL183" s="146" t="str">
        <f ca="1">IF($B183="-","-",IF((AY186+SIGN(AY178))&lt;5,"-",COUNTIF(OFFSET(C183,0,AY178+21,1,7),"○")/(7-BF183)))</f>
        <v>-</v>
      </c>
      <c r="AM183" s="65">
        <f>AU183</f>
        <v>0</v>
      </c>
      <c r="AN183" s="41" t="str">
        <f>IFERROR(AM183/AS183,"")</f>
        <v/>
      </c>
      <c r="AO183" s="67" t="str">
        <f t="shared" ref="AO183:AO188" si="218">IFERROR(IF(B183="-",B183,IF(AM183/AS183&gt;=0.285,"達成","未")),"-")</f>
        <v>-</v>
      </c>
      <c r="AP183" s="73">
        <f t="shared" ref="AP183:AP188" si="219">AV183</f>
        <v>0</v>
      </c>
      <c r="AQ183" s="74" t="str">
        <f>IFERROR(AP183/AT183,"")</f>
        <v/>
      </c>
      <c r="AR183" s="176">
        <f>COUNT(C177:AG177)</f>
        <v>31</v>
      </c>
      <c r="AS183" s="175">
        <f t="shared" ref="AS183:AS188" si="220">IF(OR(B183="-",B183=""),0,IFERROR(AR183-COUNTIF(C183:AG183,"外"),))</f>
        <v>0</v>
      </c>
      <c r="AT183" s="175">
        <f t="shared" ref="AT183:AT188" si="221">AS183+AT169</f>
        <v>0</v>
      </c>
      <c r="AU183" s="175">
        <f t="shared" ref="AU183:AU188" si="222">COUNTIF(C183:AG183,"○")</f>
        <v>0</v>
      </c>
      <c r="AV183" s="175">
        <f t="shared" ref="AV183:AV188" si="223">AV169+AU183</f>
        <v>0</v>
      </c>
      <c r="AW183" s="98">
        <f>IF(C176&gt;DATE($K$6,$M$6,1),0,IF(SUM(AS183:AS188)=0,1,IF(AO182="達成",1,0)))</f>
        <v>0</v>
      </c>
      <c r="AX183" s="214"/>
      <c r="AY183" s="215"/>
      <c r="AZ183" s="98">
        <f>IF(C176&gt;DATE($K$6,$M$6,1),0,IF(SUM(AS183:AS188)=0,1,IF(AND(AH182&gt;0.285,AI182&gt;0.285,AJ182&gt;0.285,AK182&gt;0.285,AL182&gt;0.285),1,0)))</f>
        <v>0</v>
      </c>
      <c r="BA183" s="111" t="s">
        <v>95</v>
      </c>
      <c r="BB183" s="111">
        <f ca="1">IF(AY178=7,COUNTIF(OFFSET($C183,0,0,1,$AY178),"外"),COUNTIF(OFFSET($C183,0,0,1,$AY178),"外")+COUNTIF(OFFSET($C183,-13,DAY(EOMONTH(C176-1,0))-7+$AY178,1,7-$AY178),"外"))</f>
        <v>0</v>
      </c>
      <c r="BC183" s="111">
        <f ca="1">COUNTIF(OFFSET($C183,0,$AY178,1,7),"外")</f>
        <v>0</v>
      </c>
      <c r="BD183" s="111">
        <f ca="1">COUNTIF(OFFSET($C183,0,$AY178+7,1,7),"外")</f>
        <v>0</v>
      </c>
      <c r="BE183" s="111">
        <f ca="1">COUNTIF(OFFSET($C183,0,$AY178+14,1,7),"外")</f>
        <v>0</v>
      </c>
      <c r="BF183" s="111">
        <f ca="1">COUNTIF(OFFSET(C183,0,AY178+21,1,7),"外")</f>
        <v>0</v>
      </c>
      <c r="BG183" s="111">
        <f ca="1">SUM(BB183:BF183)</f>
        <v>0</v>
      </c>
    </row>
    <row r="184" spans="1:59" s="4" customFormat="1" ht="20.149999999999999" hidden="1" customHeight="1" outlineLevel="1" x14ac:dyDescent="0.2">
      <c r="B184" s="45" t="str">
        <f>IF($S$5&lt;&gt;"",$S$5,"-")</f>
        <v>-</v>
      </c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80"/>
      <c r="AH184" s="90" t="str">
        <f ca="1">IFERROR(IF(B169="-","-",IF(AY178=7,COUNTIF(OFFSET($C184,0,0,1,$AY178),"○")/(7-BB184),(COUNTIF(OFFSET($C184,0,0,1,$AY178),"○")+COUNTIF(OFFSET($C184,-14,DAY(EOMONTH(C176-1,0))-7+$AY178,1,7-$AY178),"○"))/(7-BB184))),"-")</f>
        <v>-</v>
      </c>
      <c r="AI184" s="89" t="str">
        <f ca="1">IF(B184="-","-",COUNTIF(OFFSET($C184,0,$AY178,1,7),"○")/7-BC184)</f>
        <v>-</v>
      </c>
      <c r="AJ184" s="89" t="str">
        <f ca="1">IF($B184="-","-",COUNTIF(OFFSET($C184,0,$AY179,1,7),"○")/7-BD184)</f>
        <v>-</v>
      </c>
      <c r="AK184" s="89" t="str">
        <f ca="1">IF($B184="-","-",COUNTIF(OFFSET($C184,0,$AY178,1,7),"○")/7-BE184)</f>
        <v>-</v>
      </c>
      <c r="AL184" s="105" t="str">
        <f ca="1">IF($B184="-","-",IF((AY186+SIGN(AY178))&lt;5,"-",COUNTIF(OFFSET(C184,0,AY178+21,1,7),"○")/(7-BF184)))</f>
        <v>-</v>
      </c>
      <c r="AM184" s="172">
        <f t="shared" ref="AM184:AM186" si="224">AU184</f>
        <v>0</v>
      </c>
      <c r="AN184" s="41" t="str">
        <f t="shared" ref="AN184" si="225">IFERROR(AM184/AS184,"")</f>
        <v/>
      </c>
      <c r="AO184" s="66" t="str">
        <f t="shared" si="218"/>
        <v>-</v>
      </c>
      <c r="AP184" s="177">
        <f t="shared" si="219"/>
        <v>0</v>
      </c>
      <c r="AQ184" s="75" t="str">
        <f t="shared" ref="AQ184:AQ186" si="226">IFERROR(AP184/AT184,"")</f>
        <v/>
      </c>
      <c r="AR184" s="176">
        <f>COUNT(C177:AG177)</f>
        <v>31</v>
      </c>
      <c r="AS184" s="175">
        <f t="shared" si="220"/>
        <v>0</v>
      </c>
      <c r="AT184" s="175">
        <f t="shared" si="221"/>
        <v>0</v>
      </c>
      <c r="AU184" s="175">
        <f t="shared" si="222"/>
        <v>0</v>
      </c>
      <c r="AV184" s="175">
        <f t="shared" si="223"/>
        <v>0</v>
      </c>
      <c r="AW184" s="40"/>
      <c r="AX184" s="216" t="s">
        <v>92</v>
      </c>
      <c r="AY184" s="196">
        <f>SIGN(AY178)+SIGN(AY182)+AY186</f>
        <v>5</v>
      </c>
      <c r="BA184" s="111" t="s">
        <v>96</v>
      </c>
      <c r="BB184" s="111">
        <f ca="1">IF(AY178=7,COUNTIF(OFFSET($C184,0,0,1,$AY178),"外"),COUNTIF(OFFSET($C184,0,0,1,$AY178),"外")+COUNTIF(OFFSET($C184,-13,DAY(EOMONTH(C176-1,0))-7+$AY178,1,7-$AY178),"外"))</f>
        <v>0</v>
      </c>
      <c r="BC184" s="111">
        <f ca="1">COUNTIF(OFFSET($C184,0,$AY178,1,7),"外")</f>
        <v>0</v>
      </c>
      <c r="BD184" s="111">
        <f ca="1">COUNTIF(OFFSET($C184,0,$AY178+7,1,7),"外")</f>
        <v>0</v>
      </c>
      <c r="BE184" s="111">
        <f ca="1">COUNTIF(OFFSET($C184,0,$AY178+14,1,7),"外")</f>
        <v>0</v>
      </c>
      <c r="BF184" s="111">
        <f ca="1">COUNTIF(OFFSET(C184,0,AY178+21,1,7),"外")</f>
        <v>0</v>
      </c>
      <c r="BG184" s="111">
        <f t="shared" ref="BG184:BG186" ca="1" si="227">SUM(BB184:BF184)</f>
        <v>0</v>
      </c>
    </row>
    <row r="185" spans="1:59" s="4" customFormat="1" ht="20.149999999999999" hidden="1" customHeight="1" outlineLevel="1" x14ac:dyDescent="0.2">
      <c r="B185" s="45" t="str">
        <f>IF($T$5&lt;&gt;"",$T$5,"-")</f>
        <v>-</v>
      </c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80"/>
      <c r="AH185" s="90" t="str">
        <f ca="1">IFERROR(IF(B185="-","-",IF(AY178=7,COUNTIF(OFFSET($C185,0,0,1,$AY178),"○")/(7-BB185),(COUNTIF(OFFSET($C185,0,0,1,$AY178),"○")+COUNTIF(OFFSET($C185,-14,DAY(EOMONTH(C176-1,0))-7+$AY178,1,7-$AY178),"○"))/(7-BB185))),"-")</f>
        <v>-</v>
      </c>
      <c r="AI185" s="89" t="str">
        <f ca="1">IF(B185="-","-",COUNTIF(OFFSET($C185,0,$AY178,1,7),"○")/7-BC185)</f>
        <v>-</v>
      </c>
      <c r="AJ185" s="89" t="str">
        <f ca="1">IF($B185="-","-",COUNTIF(OFFSET($C185,0,$AY178,1,7),"○")/7-BD185)</f>
        <v>-</v>
      </c>
      <c r="AK185" s="89" t="str">
        <f ca="1">IF($B185="-","-",COUNTIF(OFFSET($C185,0,$AY178,1,7),"○")/7-BE185)</f>
        <v>-</v>
      </c>
      <c r="AL185" s="105" t="str">
        <f ca="1">IF($B185="-","-",IF((AY186+SIGN(AY178))&lt;5,"-",COUNTIF(OFFSET(C185,0,AY178+21,1,7),"○")/(7-BF185)))</f>
        <v>-</v>
      </c>
      <c r="AM185" s="172">
        <f t="shared" si="224"/>
        <v>0</v>
      </c>
      <c r="AN185" s="41" t="str">
        <f>IFERROR(AM185/AS185,"")</f>
        <v/>
      </c>
      <c r="AO185" s="66" t="str">
        <f t="shared" si="218"/>
        <v>-</v>
      </c>
      <c r="AP185" s="177">
        <f t="shared" si="219"/>
        <v>0</v>
      </c>
      <c r="AQ185" s="75" t="str">
        <f t="shared" si="226"/>
        <v/>
      </c>
      <c r="AR185" s="176">
        <f>COUNT(C177:AG177)</f>
        <v>31</v>
      </c>
      <c r="AS185" s="175">
        <f t="shared" si="220"/>
        <v>0</v>
      </c>
      <c r="AT185" s="175">
        <f t="shared" si="221"/>
        <v>0</v>
      </c>
      <c r="AU185" s="175">
        <f t="shared" si="222"/>
        <v>0</v>
      </c>
      <c r="AV185" s="175">
        <f t="shared" si="223"/>
        <v>0</v>
      </c>
      <c r="AW185" s="40"/>
      <c r="AX185" s="217"/>
      <c r="AY185" s="197"/>
      <c r="BA185" s="111" t="s">
        <v>97</v>
      </c>
      <c r="BB185" s="111">
        <f ca="1">IF(AY178=7,COUNTIF(OFFSET($C185,0,0,1,$AY178),"外"),COUNTIF(OFFSET($C185,0,0,1,$AY178),"外")+COUNTIF(OFFSET($C185,-13,DAY(EOMONTH(C176-1,0))-7+$AY178,1,7-$AY178),"外"))</f>
        <v>0</v>
      </c>
      <c r="BC185" s="111">
        <f ca="1">COUNTIF(OFFSET($C185,0,$AY178,1,7),"外")</f>
        <v>0</v>
      </c>
      <c r="BD185" s="111">
        <f ca="1">COUNTIF(OFFSET($C185,0,$AY178+7,1,7),"外")</f>
        <v>0</v>
      </c>
      <c r="BE185" s="111">
        <f ca="1">COUNTIF(OFFSET($C185,0,$AY178+14,1,7),"外")</f>
        <v>0</v>
      </c>
      <c r="BF185" s="111">
        <f ca="1">COUNTIF(OFFSET(C185,0,AY178+21,1,7),"外")</f>
        <v>0</v>
      </c>
      <c r="BG185" s="111">
        <f t="shared" ca="1" si="227"/>
        <v>0</v>
      </c>
    </row>
    <row r="186" spans="1:59" s="4" customFormat="1" ht="20.149999999999999" hidden="1" customHeight="1" outlineLevel="1" x14ac:dyDescent="0.2">
      <c r="B186" s="45" t="str">
        <f>IF($U$5&lt;&gt;"",$U$5,"-")</f>
        <v>-</v>
      </c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80"/>
      <c r="AH186" s="90" t="str">
        <f ca="1">IFERROR(IF(B186="-","-",IF(AY178=7,COUNTIF(OFFSET($C186,0,0,1,$AY178),"○")/(7-BB186),(COUNTIF(OFFSET($C186,0,0,1,$AY178),"○")+COUNTIF(OFFSET($C186,-14,DAY(EOMONTH(C176-1,0))-7+$AY178,1,7-$AY178),"○"))/(7-BB186))),"-")</f>
        <v>-</v>
      </c>
      <c r="AI186" s="89" t="str">
        <f ca="1">IF(B186="-","-",COUNTIF(OFFSET($C186,0,$AY178,1,7),"○")/7-BC186)</f>
        <v>-</v>
      </c>
      <c r="AJ186" s="89" t="str">
        <f ca="1">IF($B186="-","-",COUNTIF(OFFSET($C186,0,$AY178,1,7),"○")/7-BD186)</f>
        <v>-</v>
      </c>
      <c r="AK186" s="89" t="str">
        <f ca="1">IF($B186="-","-",COUNTIF(OFFSET($C186,0,$AY178,1,7),"○")/7-BE186)</f>
        <v>-</v>
      </c>
      <c r="AL186" s="105" t="str">
        <f ca="1">IF($B186="-","-",IF((AY186+SIGN(AY178))&lt;5,"-",COUNTIF(OFFSET(C186,0,AY178+21,1,7),"○")/(7-BF186)))</f>
        <v>-</v>
      </c>
      <c r="AM186" s="172">
        <f t="shared" si="224"/>
        <v>0</v>
      </c>
      <c r="AN186" s="41" t="str">
        <f t="shared" ref="AN186:AN187" si="228">IFERROR(AM186/AS186,"")</f>
        <v/>
      </c>
      <c r="AO186" s="66" t="str">
        <f t="shared" si="218"/>
        <v>-</v>
      </c>
      <c r="AP186" s="177">
        <f t="shared" si="219"/>
        <v>0</v>
      </c>
      <c r="AQ186" s="75" t="str">
        <f t="shared" si="226"/>
        <v/>
      </c>
      <c r="AR186" s="176">
        <f>COUNT(C177:AG177)</f>
        <v>31</v>
      </c>
      <c r="AS186" s="175">
        <f t="shared" si="220"/>
        <v>0</v>
      </c>
      <c r="AT186" s="175">
        <f t="shared" si="221"/>
        <v>0</v>
      </c>
      <c r="AU186" s="175">
        <f t="shared" si="222"/>
        <v>0</v>
      </c>
      <c r="AV186" s="175">
        <f t="shared" si="223"/>
        <v>0</v>
      </c>
      <c r="AW186" s="40"/>
      <c r="AX186" s="194" t="s">
        <v>93</v>
      </c>
      <c r="AY186" s="196">
        <f>ROUNDDOWN((AY180-AY178)/7,0)</f>
        <v>3</v>
      </c>
      <c r="BA186" s="111" t="s">
        <v>98</v>
      </c>
      <c r="BB186" s="111">
        <f ca="1">IF(AY178=7,COUNTIF(OFFSET($C186,0,0,1,$AY178),"外"),COUNTIF(OFFSET($C186,0,0,1,$AY178),"外")+COUNTIF(OFFSET($C186,-13,DAY(EOMONTH(C176-1,0))-7+$AY178,1,7-$AY178),"外"))</f>
        <v>0</v>
      </c>
      <c r="BC186" s="111">
        <f ca="1">COUNTIF(OFFSET($C186,0,$AY178,1,7),"外")</f>
        <v>0</v>
      </c>
      <c r="BD186" s="111">
        <f ca="1">COUNTIF(OFFSET($C186,0,$AY178+7,1,7),"外")</f>
        <v>0</v>
      </c>
      <c r="BE186" s="111">
        <f ca="1">COUNTIF(OFFSET($C186,0,$AY178+14,1,7),"外")</f>
        <v>0</v>
      </c>
      <c r="BF186" s="111">
        <f ca="1">COUNTIF(OFFSET(C186,0,AY178+21,1,7),"外")</f>
        <v>0</v>
      </c>
      <c r="BG186" s="111">
        <f t="shared" ca="1" si="227"/>
        <v>0</v>
      </c>
    </row>
    <row r="187" spans="1:59" s="4" customFormat="1" ht="20.149999999999999" hidden="1" customHeight="1" outlineLevel="1" x14ac:dyDescent="0.2">
      <c r="B187" s="45" t="str">
        <f>IF($V$5&lt;&gt;"",$V$5,"-")</f>
        <v>-</v>
      </c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80"/>
      <c r="AH187" s="90" t="str">
        <f ca="1">IFERROR(IF(B187="-","-",IF(AY178=7,COUNTIF(OFFSET($C187,0,0,1,$AY178),"○")/(7-BB187),(COUNTIF(OFFSET($C187,0,0,1,$AY178),"○")+COUNTIF(OFFSET($C187,-14,DAY(EOMONTH(C176-1,0))-7+$AY178,1,7-$AY178),"○"))/(7-BB187))),"-")</f>
        <v>-</v>
      </c>
      <c r="AI187" s="89" t="str">
        <f ca="1">IF(B187="-","-",COUNTIF(OFFSET($C187,0,$AY178,1,7),"○")/7-BC187)</f>
        <v>-</v>
      </c>
      <c r="AJ187" s="89" t="str">
        <f ca="1">IF($B187="-","-",COUNTIF(OFFSET($C187,0,$AY178,1,7),"○")/7-BD187)</f>
        <v>-</v>
      </c>
      <c r="AK187" s="89" t="str">
        <f ca="1">IF($B187="-","-",COUNTIF(OFFSET($C187,0,$AY178,1,7),"○")/7-BE187)</f>
        <v>-</v>
      </c>
      <c r="AL187" s="105" t="str">
        <f ca="1">IF($B187="-","-",IF((AY186+SIGN(AY178))&lt;5,"-",COUNTIF(OFFSET(C187,0,AY178+21,1,7),"○")/(7-BF187)))</f>
        <v>-</v>
      </c>
      <c r="AM187" s="172">
        <f>AU187</f>
        <v>0</v>
      </c>
      <c r="AN187" s="41" t="str">
        <f t="shared" si="228"/>
        <v/>
      </c>
      <c r="AO187" s="66" t="str">
        <f t="shared" si="218"/>
        <v>-</v>
      </c>
      <c r="AP187" s="177">
        <f t="shared" si="219"/>
        <v>0</v>
      </c>
      <c r="AQ187" s="75" t="str">
        <f>IFERROR(AP187/AT187,"")</f>
        <v/>
      </c>
      <c r="AR187" s="176">
        <f>COUNT(C177:AG177)</f>
        <v>31</v>
      </c>
      <c r="AS187" s="175">
        <f t="shared" si="220"/>
        <v>0</v>
      </c>
      <c r="AT187" s="175">
        <f t="shared" si="221"/>
        <v>0</v>
      </c>
      <c r="AU187" s="175">
        <f t="shared" si="222"/>
        <v>0</v>
      </c>
      <c r="AV187" s="175">
        <f t="shared" si="223"/>
        <v>0</v>
      </c>
      <c r="AW187" s="40"/>
      <c r="AX187" s="195"/>
      <c r="AY187" s="197"/>
      <c r="BA187" s="111" t="s">
        <v>99</v>
      </c>
      <c r="BB187" s="111">
        <f ca="1">IF(AY178=7,COUNTIF(OFFSET($C187,0,0,1,$AY178),"外"),COUNTIF(OFFSET($C187,0,0,1,$AY178),"外")+COUNTIF(OFFSET($C187,-13,DAY(EOMONTH(C176-1,0))-7+$AY178,1,7-$AY178),"外"))</f>
        <v>0</v>
      </c>
      <c r="BC187" s="111">
        <f ca="1">COUNTIF(OFFSET($C187,0,$AY178,1,7),"外")</f>
        <v>0</v>
      </c>
      <c r="BD187" s="111">
        <f ca="1">COUNTIF(OFFSET($C187,0,$AY178+7,1,7),"外")</f>
        <v>0</v>
      </c>
      <c r="BE187" s="111">
        <f ca="1">COUNTIF(OFFSET($C187,0,$AY178+14,1,7),"外")</f>
        <v>0</v>
      </c>
      <c r="BF187" s="111">
        <f ca="1">COUNTIF(OFFSET(C187,0,AY178+21,1,7),"外")</f>
        <v>0</v>
      </c>
      <c r="BG187" s="111">
        <f ca="1">SUM(BB187:BF187)</f>
        <v>0</v>
      </c>
    </row>
    <row r="188" spans="1:59" s="4" customFormat="1" ht="20.149999999999999" hidden="1" customHeight="1" outlineLevel="1" thickBot="1" x14ac:dyDescent="0.25">
      <c r="B188" s="46" t="str">
        <f>IF($W$5&lt;&gt;"",$W$5,"-")</f>
        <v>-</v>
      </c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55"/>
      <c r="AH188" s="91" t="str">
        <f ca="1">IFERROR(IF(B188="-","-",IF(AY178=7,COUNTIF(OFFSET($C188,0,0,1,$AY178),"○")/(7-BB188),(COUNTIF(OFFSET($C188,0,0,1,$AY178),"○")+COUNTIF(OFFSET($C188,-14,DAY(EOMONTH(C176-1,0))-7+$AY178,1,7-$AY178),"○"))/(7-BB188))),"-")</f>
        <v>-</v>
      </c>
      <c r="AI188" s="92" t="str">
        <f ca="1">IF(B188="-","-",COUNTIF(OFFSET($C188,0,$AY178,1,7),"○")/7-BC188)</f>
        <v>-</v>
      </c>
      <c r="AJ188" s="92" t="str">
        <f ca="1">IF($B188="-","-",COUNTIF(OFFSET($C188,0,$AY178,1,7),"○")/7-BD188)</f>
        <v>-</v>
      </c>
      <c r="AK188" s="92" t="str">
        <f ca="1">IF($B188="-","-",COUNTIF(OFFSET($C188,0,$AY178,1,7),"○")/7-BE188)</f>
        <v>-</v>
      </c>
      <c r="AL188" s="106" t="str">
        <f ca="1">IF($B188="-","-",IF((AY186+SIGN(AY178))&lt;5,"-",COUNTIF(OFFSET(C188,0,AY178+21,1,7),"○")/(7-BF188)))</f>
        <v>-</v>
      </c>
      <c r="AM188" s="64">
        <f t="shared" ref="AM188" si="229">AU188</f>
        <v>0</v>
      </c>
      <c r="AN188" s="48" t="str">
        <f>IFERROR(AM188/AS188,"")</f>
        <v/>
      </c>
      <c r="AO188" s="30" t="str">
        <f t="shared" si="218"/>
        <v>-</v>
      </c>
      <c r="AP188" s="71">
        <f t="shared" si="219"/>
        <v>0</v>
      </c>
      <c r="AQ188" s="72" t="str">
        <f t="shared" ref="AQ188" si="230">IFERROR(AP188/AT188,"")</f>
        <v/>
      </c>
      <c r="AR188" s="176">
        <f>COUNT(C177:AG177)</f>
        <v>31</v>
      </c>
      <c r="AS188" s="175">
        <f t="shared" si="220"/>
        <v>0</v>
      </c>
      <c r="AT188" s="175">
        <f t="shared" si="221"/>
        <v>0</v>
      </c>
      <c r="AU188" s="175">
        <f t="shared" si="222"/>
        <v>0</v>
      </c>
      <c r="AV188" s="175">
        <f t="shared" si="223"/>
        <v>0</v>
      </c>
      <c r="AW188" s="40"/>
      <c r="AX188" s="101"/>
      <c r="AY188" s="102"/>
      <c r="BA188" s="111" t="s">
        <v>100</v>
      </c>
      <c r="BB188" s="111">
        <f ca="1">IF(AY178=7,COUNTIF(OFFSET($C188,0,0,1,$AY178),"外"),COUNTIF(OFFSET($C188,0,0,1,$AY178),"外")+COUNTIF(OFFSET($C188,-13,DAY(EOMONTH(C176-1,0))-7+$AY178,1,7-$AY178),"外"))</f>
        <v>0</v>
      </c>
      <c r="BC188" s="111">
        <f ca="1">COUNTIF(OFFSET($C188,0,$AY178,1,7),"外")</f>
        <v>0</v>
      </c>
      <c r="BD188" s="111">
        <f ca="1">COUNTIF(OFFSET($C188,0,$AY178+7,1,7),"外")</f>
        <v>0</v>
      </c>
      <c r="BE188" s="111">
        <f ca="1">COUNTIF(OFFSET($C188,0,$AY178+14,1,7),"外")</f>
        <v>0</v>
      </c>
      <c r="BF188" s="111">
        <f ca="1">COUNTIF(OFFSET(C188,0,AY178+21,1,7),"外")</f>
        <v>0</v>
      </c>
      <c r="BG188" s="111">
        <f t="shared" ref="BG188" ca="1" si="231">SUM(BB188:BF188)</f>
        <v>0</v>
      </c>
    </row>
    <row r="189" spans="1:59" s="4" customFormat="1" ht="13.5" hidden="1" outlineLevel="1" thickBot="1" x14ac:dyDescent="0.25">
      <c r="A189" s="2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2"/>
      <c r="AI189" s="2"/>
      <c r="AJ189" s="2"/>
      <c r="AK189" s="2"/>
      <c r="AL189" s="2"/>
      <c r="AM189" s="2"/>
      <c r="AN189" s="40"/>
      <c r="AO189" s="2"/>
      <c r="AP189" s="2"/>
      <c r="AQ189" s="2"/>
      <c r="AR189" s="32"/>
      <c r="AS189" s="32"/>
      <c r="AT189" s="32"/>
      <c r="AU189" s="32"/>
      <c r="AV189" s="32"/>
    </row>
    <row r="190" spans="1:59" s="4" customFormat="1" ht="13" hidden="1" customHeight="1" outlineLevel="1" x14ac:dyDescent="0.2">
      <c r="A190" s="2"/>
      <c r="B190" s="181" t="s">
        <v>0</v>
      </c>
      <c r="C190" s="252">
        <f>DATE(YEAR(C176),MONTH(C176)+1,DAY(C176))</f>
        <v>45962</v>
      </c>
      <c r="D190" s="253"/>
      <c r="E190" s="253"/>
      <c r="F190" s="253"/>
      <c r="G190" s="253"/>
      <c r="H190" s="253"/>
      <c r="I190" s="253"/>
      <c r="J190" s="253"/>
      <c r="K190" s="253"/>
      <c r="L190" s="253"/>
      <c r="M190" s="253"/>
      <c r="N190" s="253"/>
      <c r="O190" s="253"/>
      <c r="P190" s="253"/>
      <c r="Q190" s="253"/>
      <c r="R190" s="253"/>
      <c r="S190" s="253"/>
      <c r="T190" s="253"/>
      <c r="U190" s="253"/>
      <c r="V190" s="253"/>
      <c r="W190" s="253"/>
      <c r="X190" s="253"/>
      <c r="Y190" s="253"/>
      <c r="Z190" s="253"/>
      <c r="AA190" s="253"/>
      <c r="AB190" s="253"/>
      <c r="AC190" s="253"/>
      <c r="AD190" s="253"/>
      <c r="AE190" s="253"/>
      <c r="AF190" s="253"/>
      <c r="AG190" s="253"/>
      <c r="AH190" s="254" t="s">
        <v>113</v>
      </c>
      <c r="AI190" s="255"/>
      <c r="AJ190" s="255"/>
      <c r="AK190" s="255"/>
      <c r="AL190" s="256"/>
      <c r="AM190" s="260" t="s">
        <v>46</v>
      </c>
      <c r="AN190" s="261"/>
      <c r="AO190" s="262"/>
      <c r="AP190" s="266" t="s">
        <v>11</v>
      </c>
      <c r="AQ190" s="267"/>
      <c r="AR190" s="270" t="s">
        <v>15</v>
      </c>
      <c r="AS190" s="206" t="s">
        <v>16</v>
      </c>
      <c r="AT190" s="221" t="s">
        <v>17</v>
      </c>
      <c r="AU190" s="241"/>
      <c r="AV190" s="241"/>
      <c r="AW190" s="40"/>
      <c r="AX190" s="242" t="s">
        <v>88</v>
      </c>
      <c r="AY190" s="243"/>
      <c r="AZ190" s="2"/>
      <c r="BA190" s="2"/>
      <c r="BB190" s="2"/>
      <c r="BC190" s="2"/>
      <c r="BD190" s="2"/>
      <c r="BE190" s="2"/>
      <c r="BF190" s="2"/>
      <c r="BG190" s="2"/>
    </row>
    <row r="191" spans="1:59" s="4" customFormat="1" ht="13" hidden="1" customHeight="1" outlineLevel="1" x14ac:dyDescent="0.2">
      <c r="A191" s="2"/>
      <c r="B191" s="10" t="s">
        <v>1</v>
      </c>
      <c r="C191" s="11">
        <f>DATE(YEAR(C190),MONTH(C190),DAY(C190))</f>
        <v>45962</v>
      </c>
      <c r="D191" s="11">
        <f>IF(MONTH(DATE(YEAR(C191),MONTH(C191),DAY(C191)+1))=MONTH($C190),DATE(YEAR(C191),MONTH(C191),DAY(C191)+1),"")</f>
        <v>45963</v>
      </c>
      <c r="E191" s="11">
        <f t="shared" ref="E191:AG191" si="232">IF(MONTH(DATE(YEAR(D191),MONTH(D191),DAY(D191)+1))=MONTH($C190),DATE(YEAR(D191),MONTH(D191),DAY(D191)+1),"")</f>
        <v>45964</v>
      </c>
      <c r="F191" s="16">
        <f t="shared" si="232"/>
        <v>45965</v>
      </c>
      <c r="G191" s="11">
        <f t="shared" si="232"/>
        <v>45966</v>
      </c>
      <c r="H191" s="11">
        <f t="shared" si="232"/>
        <v>45967</v>
      </c>
      <c r="I191" s="11">
        <f t="shared" si="232"/>
        <v>45968</v>
      </c>
      <c r="J191" s="11">
        <f t="shared" si="232"/>
        <v>45969</v>
      </c>
      <c r="K191" s="11">
        <f t="shared" si="232"/>
        <v>45970</v>
      </c>
      <c r="L191" s="11">
        <f t="shared" si="232"/>
        <v>45971</v>
      </c>
      <c r="M191" s="11">
        <f t="shared" si="232"/>
        <v>45972</v>
      </c>
      <c r="N191" s="11">
        <f t="shared" si="232"/>
        <v>45973</v>
      </c>
      <c r="O191" s="11">
        <f t="shared" si="232"/>
        <v>45974</v>
      </c>
      <c r="P191" s="11">
        <f t="shared" si="232"/>
        <v>45975</v>
      </c>
      <c r="Q191" s="11">
        <f t="shared" si="232"/>
        <v>45976</v>
      </c>
      <c r="R191" s="11">
        <f t="shared" si="232"/>
        <v>45977</v>
      </c>
      <c r="S191" s="11">
        <f t="shared" si="232"/>
        <v>45978</v>
      </c>
      <c r="T191" s="11">
        <f t="shared" si="232"/>
        <v>45979</v>
      </c>
      <c r="U191" s="11">
        <f t="shared" si="232"/>
        <v>45980</v>
      </c>
      <c r="V191" s="11">
        <f t="shared" si="232"/>
        <v>45981</v>
      </c>
      <c r="W191" s="11">
        <f t="shared" si="232"/>
        <v>45982</v>
      </c>
      <c r="X191" s="11">
        <f t="shared" si="232"/>
        <v>45983</v>
      </c>
      <c r="Y191" s="11">
        <f t="shared" si="232"/>
        <v>45984</v>
      </c>
      <c r="Z191" s="11">
        <f t="shared" si="232"/>
        <v>45985</v>
      </c>
      <c r="AA191" s="11">
        <f t="shared" si="232"/>
        <v>45986</v>
      </c>
      <c r="AB191" s="11">
        <f t="shared" si="232"/>
        <v>45987</v>
      </c>
      <c r="AC191" s="11">
        <f t="shared" si="232"/>
        <v>45988</v>
      </c>
      <c r="AD191" s="11">
        <f t="shared" si="232"/>
        <v>45989</v>
      </c>
      <c r="AE191" s="11">
        <f t="shared" si="232"/>
        <v>45990</v>
      </c>
      <c r="AF191" s="11">
        <f t="shared" si="232"/>
        <v>45991</v>
      </c>
      <c r="AG191" s="29" t="str">
        <f t="shared" si="232"/>
        <v/>
      </c>
      <c r="AH191" s="257"/>
      <c r="AI191" s="258"/>
      <c r="AJ191" s="258"/>
      <c r="AK191" s="258"/>
      <c r="AL191" s="259"/>
      <c r="AM191" s="263"/>
      <c r="AN191" s="264"/>
      <c r="AO191" s="265"/>
      <c r="AP191" s="268"/>
      <c r="AQ191" s="269"/>
      <c r="AR191" s="271"/>
      <c r="AS191" s="207"/>
      <c r="AT191" s="221"/>
      <c r="AU191" s="241"/>
      <c r="AV191" s="241"/>
      <c r="AW191" s="40"/>
      <c r="AX191" s="244"/>
      <c r="AY191" s="245"/>
      <c r="AZ191" s="2"/>
      <c r="BA191" s="2"/>
      <c r="BB191" s="2"/>
      <c r="BC191" s="2"/>
      <c r="BD191" s="2"/>
      <c r="BE191" s="2"/>
      <c r="BF191" s="2"/>
      <c r="BG191" s="2"/>
    </row>
    <row r="192" spans="1:59" s="4" customFormat="1" ht="13" hidden="1" customHeight="1" outlineLevel="1" x14ac:dyDescent="0.2">
      <c r="A192" s="2"/>
      <c r="B192" s="10" t="s">
        <v>2</v>
      </c>
      <c r="C192" s="12" t="str">
        <f t="shared" ref="C192:AG192" si="233">TEXT(C191,"aaa")</f>
        <v>土</v>
      </c>
      <c r="D192" s="12" t="str">
        <f t="shared" si="233"/>
        <v>日</v>
      </c>
      <c r="E192" s="12" t="str">
        <f t="shared" si="233"/>
        <v>月</v>
      </c>
      <c r="F192" s="17" t="str">
        <f t="shared" si="233"/>
        <v>火</v>
      </c>
      <c r="G192" s="12" t="str">
        <f t="shared" si="233"/>
        <v>水</v>
      </c>
      <c r="H192" s="12" t="str">
        <f t="shared" si="233"/>
        <v>木</v>
      </c>
      <c r="I192" s="12" t="str">
        <f t="shared" si="233"/>
        <v>金</v>
      </c>
      <c r="J192" s="12" t="str">
        <f t="shared" si="233"/>
        <v>土</v>
      </c>
      <c r="K192" s="12" t="str">
        <f t="shared" si="233"/>
        <v>日</v>
      </c>
      <c r="L192" s="12" t="str">
        <f t="shared" si="233"/>
        <v>月</v>
      </c>
      <c r="M192" s="12" t="str">
        <f t="shared" si="233"/>
        <v>火</v>
      </c>
      <c r="N192" s="12" t="str">
        <f t="shared" si="233"/>
        <v>水</v>
      </c>
      <c r="O192" s="12" t="str">
        <f t="shared" si="233"/>
        <v>木</v>
      </c>
      <c r="P192" s="12" t="str">
        <f t="shared" si="233"/>
        <v>金</v>
      </c>
      <c r="Q192" s="12" t="str">
        <f t="shared" si="233"/>
        <v>土</v>
      </c>
      <c r="R192" s="12" t="str">
        <f t="shared" si="233"/>
        <v>日</v>
      </c>
      <c r="S192" s="12" t="str">
        <f t="shared" si="233"/>
        <v>月</v>
      </c>
      <c r="T192" s="12" t="str">
        <f t="shared" si="233"/>
        <v>火</v>
      </c>
      <c r="U192" s="12" t="str">
        <f t="shared" si="233"/>
        <v>水</v>
      </c>
      <c r="V192" s="12" t="str">
        <f t="shared" si="233"/>
        <v>木</v>
      </c>
      <c r="W192" s="12" t="str">
        <f t="shared" si="233"/>
        <v>金</v>
      </c>
      <c r="X192" s="12" t="str">
        <f t="shared" si="233"/>
        <v>土</v>
      </c>
      <c r="Y192" s="12" t="str">
        <f t="shared" si="233"/>
        <v>日</v>
      </c>
      <c r="Z192" s="12" t="str">
        <f t="shared" si="233"/>
        <v>月</v>
      </c>
      <c r="AA192" s="12" t="str">
        <f t="shared" si="233"/>
        <v>火</v>
      </c>
      <c r="AB192" s="12" t="str">
        <f t="shared" si="233"/>
        <v>水</v>
      </c>
      <c r="AC192" s="12" t="str">
        <f t="shared" si="233"/>
        <v>木</v>
      </c>
      <c r="AD192" s="12" t="str">
        <f t="shared" si="233"/>
        <v>金</v>
      </c>
      <c r="AE192" s="12" t="str">
        <f t="shared" si="233"/>
        <v>土</v>
      </c>
      <c r="AF192" s="12" t="str">
        <f t="shared" si="233"/>
        <v>日</v>
      </c>
      <c r="AG192" s="180" t="str">
        <f t="shared" si="233"/>
        <v/>
      </c>
      <c r="AH192" s="246" t="s">
        <v>83</v>
      </c>
      <c r="AI192" s="247" t="s">
        <v>84</v>
      </c>
      <c r="AJ192" s="247" t="s">
        <v>85</v>
      </c>
      <c r="AK192" s="247" t="s">
        <v>86</v>
      </c>
      <c r="AL192" s="248" t="s">
        <v>87</v>
      </c>
      <c r="AM192" s="249" t="s">
        <v>40</v>
      </c>
      <c r="AN192" s="228" t="s">
        <v>12</v>
      </c>
      <c r="AO192" s="231" t="s">
        <v>47</v>
      </c>
      <c r="AP192" s="234" t="s">
        <v>40</v>
      </c>
      <c r="AQ192" s="237" t="s">
        <v>13</v>
      </c>
      <c r="AR192" s="240"/>
      <c r="AS192" s="221"/>
      <c r="AT192" s="221"/>
      <c r="AU192" s="171"/>
      <c r="AV192" s="171"/>
      <c r="AW192" s="40"/>
      <c r="AX192" s="223" t="s">
        <v>89</v>
      </c>
      <c r="AY192" s="224">
        <f>ABS(IF(WEEKDAY(C190,3)=0,7,WEEKDAY(C190,3)-7))</f>
        <v>2</v>
      </c>
      <c r="AZ192" s="2"/>
      <c r="BA192" s="2"/>
      <c r="BB192" s="2"/>
      <c r="BC192" s="2"/>
      <c r="BD192" s="2"/>
      <c r="BE192" s="2"/>
      <c r="BF192" s="2"/>
      <c r="BG192" s="2"/>
    </row>
    <row r="193" spans="1:59" s="4" customFormat="1" ht="27" hidden="1" customHeight="1" outlineLevel="1" x14ac:dyDescent="0.2">
      <c r="A193" s="3"/>
      <c r="B193" s="225" t="s">
        <v>3</v>
      </c>
      <c r="C193" s="218" t="str">
        <f>IFERROR(VLOOKUP(C191,祝日一覧!$A:$C,3,FALSE),"")</f>
        <v/>
      </c>
      <c r="D193" s="218" t="str">
        <f>IFERROR(VLOOKUP(D191,祝日一覧!$A:$C,3,FALSE),"")</f>
        <v/>
      </c>
      <c r="E193" s="218" t="str">
        <f>IFERROR(VLOOKUP(E191,祝日一覧!$A:$C,3,FALSE),"")</f>
        <v>文化の日</v>
      </c>
      <c r="F193" s="218" t="str">
        <f>IFERROR(VLOOKUP(F191,祝日一覧!$A:$C,3,FALSE),"")</f>
        <v/>
      </c>
      <c r="G193" s="218" t="str">
        <f>IFERROR(VLOOKUP(G191,祝日一覧!$A:$C,3,FALSE),"")</f>
        <v/>
      </c>
      <c r="H193" s="218" t="str">
        <f>IFERROR(VLOOKUP(H191,祝日一覧!$A:$C,3,FALSE),"")</f>
        <v/>
      </c>
      <c r="I193" s="218" t="str">
        <f>IFERROR(VLOOKUP(I191,祝日一覧!$A:$C,3,FALSE),"")</f>
        <v/>
      </c>
      <c r="J193" s="218" t="str">
        <f>IFERROR(VLOOKUP(J191,祝日一覧!$A:$C,3,FALSE),"")</f>
        <v/>
      </c>
      <c r="K193" s="218" t="str">
        <f>IFERROR(VLOOKUP(K191,祝日一覧!$A:$C,3,FALSE),"")</f>
        <v/>
      </c>
      <c r="L193" s="218" t="str">
        <f>IFERROR(VLOOKUP(L191,祝日一覧!$A:$C,3,FALSE),"")</f>
        <v/>
      </c>
      <c r="M193" s="218" t="str">
        <f>IFERROR(VLOOKUP(M191,祝日一覧!$A:$C,3,FALSE),"")</f>
        <v/>
      </c>
      <c r="N193" s="218" t="str">
        <f>IFERROR(VLOOKUP(N191,祝日一覧!$A:$C,3,FALSE),"")</f>
        <v/>
      </c>
      <c r="O193" s="218" t="str">
        <f>IFERROR(VLOOKUP(O191,祝日一覧!$A:$C,3,FALSE),"")</f>
        <v/>
      </c>
      <c r="P193" s="218" t="str">
        <f>IFERROR(VLOOKUP(P191,祝日一覧!$A:$C,3,FALSE),"")</f>
        <v/>
      </c>
      <c r="Q193" s="218" t="str">
        <f>IFERROR(VLOOKUP(Q191,祝日一覧!$A:$C,3,FALSE),"")</f>
        <v/>
      </c>
      <c r="R193" s="218" t="str">
        <f>IFERROR(VLOOKUP(R191,祝日一覧!$A:$C,3,FALSE),"")</f>
        <v/>
      </c>
      <c r="S193" s="218" t="str">
        <f>IFERROR(VLOOKUP(S191,祝日一覧!$A:$C,3,FALSE),"")</f>
        <v/>
      </c>
      <c r="T193" s="218" t="str">
        <f>IFERROR(VLOOKUP(T191,祝日一覧!$A:$C,3,FALSE),"")</f>
        <v/>
      </c>
      <c r="U193" s="218" t="str">
        <f>IFERROR(VLOOKUP(U191,祝日一覧!$A:$C,3,FALSE),"")</f>
        <v/>
      </c>
      <c r="V193" s="218" t="str">
        <f>IFERROR(VLOOKUP(V191,祝日一覧!$A:$C,3,FALSE),"")</f>
        <v/>
      </c>
      <c r="W193" s="218" t="str">
        <f>IFERROR(VLOOKUP(W191,祝日一覧!$A:$C,3,FALSE),"")</f>
        <v/>
      </c>
      <c r="X193" s="218" t="str">
        <f>IFERROR(VLOOKUP(X191,祝日一覧!$A:$C,3,FALSE),"")</f>
        <v/>
      </c>
      <c r="Y193" s="218" t="str">
        <f>IFERROR(VLOOKUP(Y191,祝日一覧!$A:$C,3,FALSE),"")</f>
        <v>勤労感謝の日</v>
      </c>
      <c r="Z193" s="218" t="str">
        <f>IFERROR(VLOOKUP(Z191,祝日一覧!$A:$C,3,FALSE),"")</f>
        <v>振替休日</v>
      </c>
      <c r="AA193" s="218" t="str">
        <f>IFERROR(VLOOKUP(AA191,祝日一覧!$A:$C,3,FALSE),"")</f>
        <v/>
      </c>
      <c r="AB193" s="218" t="str">
        <f>IFERROR(VLOOKUP(AB191,祝日一覧!$A:$C,3,FALSE),"")</f>
        <v/>
      </c>
      <c r="AC193" s="218" t="str">
        <f>IFERROR(VLOOKUP(AC191,祝日一覧!$A:$C,3,FALSE),"")</f>
        <v/>
      </c>
      <c r="AD193" s="218" t="str">
        <f>IFERROR(VLOOKUP(AD191,祝日一覧!$A:$C,3,FALSE),"")</f>
        <v/>
      </c>
      <c r="AE193" s="218" t="str">
        <f>IFERROR(VLOOKUP(AE191,祝日一覧!$A:$C,3,FALSE),"")</f>
        <v/>
      </c>
      <c r="AF193" s="218" t="str">
        <f>IFERROR(VLOOKUP(AF191,祝日一覧!$A:$C,3,FALSE),"")</f>
        <v/>
      </c>
      <c r="AG193" s="208" t="str">
        <f>IFERROR(VLOOKUP(AG191,祝日一覧!$A:$C,3,FALSE),"")</f>
        <v/>
      </c>
      <c r="AH193" s="246"/>
      <c r="AI193" s="247"/>
      <c r="AJ193" s="247"/>
      <c r="AK193" s="247"/>
      <c r="AL193" s="248"/>
      <c r="AM193" s="250"/>
      <c r="AN193" s="229"/>
      <c r="AO193" s="232"/>
      <c r="AP193" s="235"/>
      <c r="AQ193" s="238"/>
      <c r="AR193" s="240"/>
      <c r="AS193" s="221"/>
      <c r="AT193" s="222"/>
      <c r="AU193" s="179"/>
      <c r="AV193" s="171"/>
      <c r="AW193" s="40"/>
      <c r="AX193" s="223"/>
      <c r="AY193" s="224"/>
      <c r="AZ193" s="3"/>
      <c r="BA193" s="3"/>
      <c r="BB193" s="3"/>
      <c r="BC193" s="3"/>
      <c r="BD193" s="3"/>
      <c r="BE193" s="3"/>
      <c r="BF193" s="3"/>
      <c r="BG193" s="3"/>
    </row>
    <row r="194" spans="1:59" s="4" customFormat="1" ht="27" hidden="1" customHeight="1" outlineLevel="1" x14ac:dyDescent="0.2">
      <c r="A194" s="3"/>
      <c r="B194" s="226"/>
      <c r="C194" s="219"/>
      <c r="D194" s="219"/>
      <c r="E194" s="219"/>
      <c r="F194" s="219"/>
      <c r="G194" s="219"/>
      <c r="H194" s="219"/>
      <c r="I194" s="219"/>
      <c r="J194" s="219"/>
      <c r="K194" s="219"/>
      <c r="L194" s="219"/>
      <c r="M194" s="219"/>
      <c r="N194" s="219"/>
      <c r="O194" s="219"/>
      <c r="P194" s="219"/>
      <c r="Q194" s="219"/>
      <c r="R194" s="219"/>
      <c r="S194" s="219"/>
      <c r="T194" s="219"/>
      <c r="U194" s="219"/>
      <c r="V194" s="219"/>
      <c r="W194" s="219"/>
      <c r="X194" s="219"/>
      <c r="Y194" s="219"/>
      <c r="Z194" s="219"/>
      <c r="AA194" s="219"/>
      <c r="AB194" s="219"/>
      <c r="AC194" s="219"/>
      <c r="AD194" s="219"/>
      <c r="AE194" s="219"/>
      <c r="AF194" s="219"/>
      <c r="AG194" s="209"/>
      <c r="AH194" s="93" t="str">
        <f>IF($AY192=7,DBCS(1&amp;"日～"&amp;7&amp;"日"),DBCS("前"&amp;DAY(EOMONTH($C190-1,0))-6+$AY192&amp;"日～"&amp;$AY192&amp;"日"))</f>
        <v>前２７日～２日</v>
      </c>
      <c r="AI194" s="112" t="str">
        <f>DBCS($AY192+1&amp;"日～"&amp;$AY192+7&amp;"日")</f>
        <v>３日～９日</v>
      </c>
      <c r="AJ194" s="112" t="str">
        <f>DBCS($AY192+8&amp;"日～"&amp;$AY192+14&amp;"日")</f>
        <v>１０日～１６日</v>
      </c>
      <c r="AK194" s="112" t="str">
        <f>DBCS($AY192+15&amp;"日～"&amp;$AY192+21&amp;"日")</f>
        <v>１７日～２３日</v>
      </c>
      <c r="AL194" s="113" t="str">
        <f>IF(AND(AY192=7,AY196=0),"-",IF($AY200=3,"-",DBCS($AY192+22&amp;"日～"&amp;$AY192+28&amp;"日")))</f>
        <v>２４日～３０日</v>
      </c>
      <c r="AM194" s="250"/>
      <c r="AN194" s="229"/>
      <c r="AO194" s="232"/>
      <c r="AP194" s="235"/>
      <c r="AQ194" s="238"/>
      <c r="AR194" s="178"/>
      <c r="AS194" s="174"/>
      <c r="AT194" s="174"/>
      <c r="AU194" s="184"/>
      <c r="AV194" s="184"/>
      <c r="AW194" s="40"/>
      <c r="AX194" s="99" t="s">
        <v>90</v>
      </c>
      <c r="AY194" s="100">
        <f>DAY(EOMONTH(C190,0))</f>
        <v>30</v>
      </c>
      <c r="AZ194" s="3"/>
      <c r="BA194" s="211" t="s">
        <v>105</v>
      </c>
      <c r="BB194" s="212"/>
      <c r="BC194" s="212"/>
      <c r="BD194" s="212"/>
      <c r="BE194" s="212"/>
      <c r="BF194" s="212"/>
      <c r="BG194" s="213"/>
    </row>
    <row r="195" spans="1:59" s="4" customFormat="1" ht="21" hidden="1" customHeight="1" outlineLevel="1" x14ac:dyDescent="0.2">
      <c r="A195" s="3"/>
      <c r="B195" s="226"/>
      <c r="C195" s="219"/>
      <c r="D195" s="219"/>
      <c r="E195" s="219"/>
      <c r="F195" s="219"/>
      <c r="G195" s="219"/>
      <c r="H195" s="219"/>
      <c r="I195" s="219"/>
      <c r="J195" s="219"/>
      <c r="K195" s="219"/>
      <c r="L195" s="219"/>
      <c r="M195" s="219"/>
      <c r="N195" s="219"/>
      <c r="O195" s="219"/>
      <c r="P195" s="219"/>
      <c r="Q195" s="219"/>
      <c r="R195" s="219"/>
      <c r="S195" s="219"/>
      <c r="T195" s="219"/>
      <c r="U195" s="219"/>
      <c r="V195" s="219"/>
      <c r="W195" s="219"/>
      <c r="X195" s="219"/>
      <c r="Y195" s="219"/>
      <c r="Z195" s="219"/>
      <c r="AA195" s="219"/>
      <c r="AB195" s="219"/>
      <c r="AC195" s="219"/>
      <c r="AD195" s="219"/>
      <c r="AE195" s="219"/>
      <c r="AF195" s="219"/>
      <c r="AG195" s="209"/>
      <c r="AH195" s="93" t="e">
        <f ca="1">IF(AH196&gt;=0.285,"達成","未")</f>
        <v>#DIV/0!</v>
      </c>
      <c r="AI195" s="166" t="e">
        <f ca="1">IF(AI196&gt;=0.285,"達成","未")</f>
        <v>#DIV/0!</v>
      </c>
      <c r="AJ195" s="166" t="e">
        <f t="shared" ref="AJ195:AK195" ca="1" si="234">IF(AJ196&gt;=0.285,"達成","未")</f>
        <v>#DIV/0!</v>
      </c>
      <c r="AK195" s="166" t="e">
        <f t="shared" ca="1" si="234"/>
        <v>#DIV/0!</v>
      </c>
      <c r="AL195" s="167" t="str">
        <f ca="1">IF(AL196="-","-",IF(AL196&gt;=0.285,"達成","未"))</f>
        <v>-</v>
      </c>
      <c r="AM195" s="251"/>
      <c r="AN195" s="230"/>
      <c r="AO195" s="233"/>
      <c r="AP195" s="236"/>
      <c r="AQ195" s="239"/>
      <c r="AR195" s="178"/>
      <c r="AS195" s="174"/>
      <c r="AT195" s="174"/>
      <c r="AU195" s="184"/>
      <c r="AV195" s="184"/>
      <c r="AW195" s="40"/>
      <c r="AX195" s="99"/>
      <c r="AY195" s="100"/>
      <c r="AZ195" s="3"/>
      <c r="BA195" s="168"/>
      <c r="BB195" s="169"/>
      <c r="BC195" s="169"/>
      <c r="BD195" s="169"/>
      <c r="BE195" s="169"/>
      <c r="BF195" s="169"/>
      <c r="BG195" s="170"/>
    </row>
    <row r="196" spans="1:59" s="4" customFormat="1" ht="20.149999999999999" hidden="1" customHeight="1" outlineLevel="1" thickBot="1" x14ac:dyDescent="0.25">
      <c r="B196" s="227"/>
      <c r="C196" s="220"/>
      <c r="D196" s="220"/>
      <c r="E196" s="220"/>
      <c r="F196" s="220"/>
      <c r="G196" s="220"/>
      <c r="H196" s="220"/>
      <c r="I196" s="220"/>
      <c r="J196" s="220"/>
      <c r="K196" s="220"/>
      <c r="L196" s="220"/>
      <c r="M196" s="220"/>
      <c r="N196" s="220"/>
      <c r="O196" s="220"/>
      <c r="P196" s="220"/>
      <c r="Q196" s="220"/>
      <c r="R196" s="220"/>
      <c r="S196" s="220"/>
      <c r="T196" s="220"/>
      <c r="U196" s="220"/>
      <c r="V196" s="220"/>
      <c r="W196" s="220"/>
      <c r="X196" s="220"/>
      <c r="Y196" s="220"/>
      <c r="Z196" s="220"/>
      <c r="AA196" s="220"/>
      <c r="AB196" s="220"/>
      <c r="AC196" s="220"/>
      <c r="AD196" s="220"/>
      <c r="AE196" s="220"/>
      <c r="AF196" s="220"/>
      <c r="AG196" s="210"/>
      <c r="AH196" s="114" t="e">
        <f ca="1">AVERAGE(AH197:AH202)</f>
        <v>#DIV/0!</v>
      </c>
      <c r="AI196" s="115" t="e">
        <f t="shared" ref="AI196:AK196" ca="1" si="235">AVERAGE(AI197:AI202)</f>
        <v>#DIV/0!</v>
      </c>
      <c r="AJ196" s="115" t="e">
        <f t="shared" ca="1" si="235"/>
        <v>#DIV/0!</v>
      </c>
      <c r="AK196" s="115" t="e">
        <f t="shared" ca="1" si="235"/>
        <v>#DIV/0!</v>
      </c>
      <c r="AL196" s="104" t="str">
        <f ca="1">IFERROR(AVERAGE(AL197:AL202),"-")</f>
        <v>-</v>
      </c>
      <c r="AM196" s="64"/>
      <c r="AN196" s="48" t="e">
        <f>AVERAGE(AN197:AN202)</f>
        <v>#DIV/0!</v>
      </c>
      <c r="AO196" s="30" t="e">
        <f>IF(AN196&gt;=0.285,"達成","未")</f>
        <v>#DIV/0!</v>
      </c>
      <c r="AP196" s="71"/>
      <c r="AQ196" s="72" t="e">
        <f>AVERAGE(AQ197:AQ202)</f>
        <v>#DIV/0!</v>
      </c>
      <c r="AR196" s="62" t="s">
        <v>15</v>
      </c>
      <c r="AS196" s="49" t="s">
        <v>16</v>
      </c>
      <c r="AT196" s="50" t="s">
        <v>58</v>
      </c>
      <c r="AU196" s="38" t="s">
        <v>56</v>
      </c>
      <c r="AV196" s="173" t="s">
        <v>57</v>
      </c>
      <c r="AW196" s="60" t="s">
        <v>66</v>
      </c>
      <c r="AX196" s="214" t="s">
        <v>91</v>
      </c>
      <c r="AY196" s="215">
        <f>MOD(AY194-AY192,7)</f>
        <v>0</v>
      </c>
      <c r="AZ196" s="97" t="s">
        <v>106</v>
      </c>
      <c r="BA196" s="111"/>
      <c r="BB196" s="111" t="s">
        <v>83</v>
      </c>
      <c r="BC196" s="111" t="s">
        <v>84</v>
      </c>
      <c r="BD196" s="111" t="s">
        <v>85</v>
      </c>
      <c r="BE196" s="111" t="s">
        <v>86</v>
      </c>
      <c r="BF196" s="111" t="s">
        <v>87</v>
      </c>
      <c r="BG196" s="111" t="s">
        <v>101</v>
      </c>
    </row>
    <row r="197" spans="1:59" s="4" customFormat="1" ht="20.149999999999999" hidden="1" customHeight="1" outlineLevel="1" x14ac:dyDescent="0.2">
      <c r="B197" s="51" t="str">
        <f>IF($R$5&lt;&gt;"",$R$5,"-")</f>
        <v>-</v>
      </c>
      <c r="C197" s="182"/>
      <c r="D197" s="182"/>
      <c r="E197" s="182"/>
      <c r="F197" s="182"/>
      <c r="G197" s="182"/>
      <c r="H197" s="182"/>
      <c r="I197" s="182"/>
      <c r="J197" s="182"/>
      <c r="K197" s="182"/>
      <c r="L197" s="182"/>
      <c r="M197" s="182"/>
      <c r="N197" s="182"/>
      <c r="O197" s="182"/>
      <c r="P197" s="182"/>
      <c r="Q197" s="182"/>
      <c r="R197" s="182"/>
      <c r="S197" s="182"/>
      <c r="T197" s="182"/>
      <c r="U197" s="182"/>
      <c r="V197" s="182"/>
      <c r="W197" s="182"/>
      <c r="X197" s="182"/>
      <c r="Y197" s="182"/>
      <c r="Z197" s="182"/>
      <c r="AA197" s="182"/>
      <c r="AB197" s="182"/>
      <c r="AC197" s="182"/>
      <c r="AD197" s="182"/>
      <c r="AE197" s="182"/>
      <c r="AF197" s="182"/>
      <c r="AG197" s="61"/>
      <c r="AH197" s="122" t="str">
        <f ca="1">IFERROR(IF(B197="-","-",IF(AY192=7,COUNTIF(OFFSET($C197,0,0,1,$AY192),"○")/(7-BB197),(COUNTIF(OFFSET($C197,0,0,1,$AY192),"○")+COUNTIF(OFFSET($C197,-14,DAY(EOMONTH(C190-1,0))-7+$AY192,1,7-$AY192),"○"))/(7-BB197))),"-")</f>
        <v>-</v>
      </c>
      <c r="AI197" s="116" t="str">
        <f ca="1">IF($B197="-","-",COUNTIF(OFFSET($C197,0,$AY192,1,7),"○")/7-BC197)</f>
        <v>-</v>
      </c>
      <c r="AJ197" s="145" t="str">
        <f ca="1">IF($B197="-","-",COUNTIF(OFFSET($C197,0,$AY192,1,7),"○")/7-BD197)</f>
        <v>-</v>
      </c>
      <c r="AK197" s="145" t="str">
        <f ca="1">IF($B197="-","-",COUNTIF(OFFSET($C197,0,$AY192,1,7),"○")/7-BE197)</f>
        <v>-</v>
      </c>
      <c r="AL197" s="146" t="str">
        <f ca="1">IF($B197="-","-",IF((AY200+SIGN(AY192))&lt;5,"-",COUNTIF(OFFSET(C197,0,AY192+21,1,7),"○")/(7-BF197)))</f>
        <v>-</v>
      </c>
      <c r="AM197" s="65">
        <f>AU197</f>
        <v>0</v>
      </c>
      <c r="AN197" s="41" t="str">
        <f>IFERROR(AM197/AS197,"")</f>
        <v/>
      </c>
      <c r="AO197" s="67" t="str">
        <f t="shared" ref="AO197:AO202" si="236">IFERROR(IF(B197="-",B197,IF(AM197/AS197&gt;=0.285,"達成","未")),"-")</f>
        <v>-</v>
      </c>
      <c r="AP197" s="73">
        <f t="shared" ref="AP197:AP202" si="237">AV197</f>
        <v>0</v>
      </c>
      <c r="AQ197" s="74" t="str">
        <f>IFERROR(AP197/AT197,"")</f>
        <v/>
      </c>
      <c r="AR197" s="176">
        <f>COUNT(C191:AG191)</f>
        <v>30</v>
      </c>
      <c r="AS197" s="175">
        <f t="shared" ref="AS197:AS202" si="238">IF(OR(B197="-",B197=""),0,IFERROR(AR197-COUNTIF(C197:AG197,"外"),))</f>
        <v>0</v>
      </c>
      <c r="AT197" s="175">
        <f t="shared" ref="AT197:AT202" si="239">AS197+AT183</f>
        <v>0</v>
      </c>
      <c r="AU197" s="175">
        <f t="shared" ref="AU197:AU202" si="240">COUNTIF(C197:AG197,"○")</f>
        <v>0</v>
      </c>
      <c r="AV197" s="175">
        <f t="shared" ref="AV197:AV202" si="241">AV183+AU197</f>
        <v>0</v>
      </c>
      <c r="AW197" s="98">
        <f>IF(C190&gt;DATE($K$6,$M$6,1),0,IF(SUM(AS197:AS202)=0,1,IF(AO196="達成",1,0)))</f>
        <v>0</v>
      </c>
      <c r="AX197" s="214"/>
      <c r="AY197" s="215"/>
      <c r="AZ197" s="98">
        <f>IF(C190&gt;DATE($K$6,$M$6,1),0,IF(SUM(AS197:AS202)=0,1,IF(AND(AH196&gt;0.285,AI196&gt;0.285,AJ196&gt;0.285,AK196&gt;0.285,AL196&gt;0.285),1,0)))</f>
        <v>0</v>
      </c>
      <c r="BA197" s="111" t="s">
        <v>95</v>
      </c>
      <c r="BB197" s="111">
        <f ca="1">IF(AY192=7,COUNTIF(OFFSET($C197,0,0,1,$AY192),"外"),COUNTIF(OFFSET($C197,0,0,1,$AY192),"外")+COUNTIF(OFFSET($C197,-13,DAY(EOMONTH(C190-1,0))-7+$AY192,1,7-$AY192),"外"))</f>
        <v>0</v>
      </c>
      <c r="BC197" s="111">
        <f ca="1">COUNTIF(OFFSET($C197,0,$AY192,1,7),"外")</f>
        <v>0</v>
      </c>
      <c r="BD197" s="111">
        <f ca="1">COUNTIF(OFFSET($C197,0,$AY192+7,1,7),"外")</f>
        <v>0</v>
      </c>
      <c r="BE197" s="111">
        <f ca="1">COUNTIF(OFFSET($C197,0,$AY192+14,1,7),"外")</f>
        <v>0</v>
      </c>
      <c r="BF197" s="111">
        <f ca="1">COUNTIF(OFFSET(C197,0,AY192+21,1,7),"外")</f>
        <v>0</v>
      </c>
      <c r="BG197" s="111">
        <f ca="1">SUM(BB197:BF197)</f>
        <v>0</v>
      </c>
    </row>
    <row r="198" spans="1:59" s="4" customFormat="1" ht="20.149999999999999" hidden="1" customHeight="1" outlineLevel="1" x14ac:dyDescent="0.2">
      <c r="B198" s="45" t="str">
        <f>IF($S$5&lt;&gt;"",$S$5,"-")</f>
        <v>-</v>
      </c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80"/>
      <c r="AH198" s="90" t="str">
        <f ca="1">IFERROR(IF(B183="-","-",IF(AY192=7,COUNTIF(OFFSET($C198,0,0,1,$AY192),"○")/(7-BB198),(COUNTIF(OFFSET($C198,0,0,1,$AY192),"○")+COUNTIF(OFFSET($C198,-14,DAY(EOMONTH(C190-1,0))-7+$AY192,1,7-$AY192),"○"))/(7-BB198))),"-")</f>
        <v>-</v>
      </c>
      <c r="AI198" s="89" t="str">
        <f ca="1">IF(B198="-","-",COUNTIF(OFFSET($C198,0,$AY192,1,7),"○")/7-BC198)</f>
        <v>-</v>
      </c>
      <c r="AJ198" s="89" t="str">
        <f ca="1">IF($B198="-","-",COUNTIF(OFFSET($C198,0,$AY193,1,7),"○")/7-BD198)</f>
        <v>-</v>
      </c>
      <c r="AK198" s="89" t="str">
        <f ca="1">IF($B198="-","-",COUNTIF(OFFSET($C198,0,$AY192,1,7),"○")/7-BE198)</f>
        <v>-</v>
      </c>
      <c r="AL198" s="105" t="str">
        <f ca="1">IF($B198="-","-",IF((AY200+SIGN(AY192))&lt;5,"-",COUNTIF(OFFSET(C198,0,AY192+21,1,7),"○")/(7-BF198)))</f>
        <v>-</v>
      </c>
      <c r="AM198" s="172">
        <f t="shared" ref="AM198:AM200" si="242">AU198</f>
        <v>0</v>
      </c>
      <c r="AN198" s="41" t="str">
        <f t="shared" ref="AN198" si="243">IFERROR(AM198/AS198,"")</f>
        <v/>
      </c>
      <c r="AO198" s="66" t="str">
        <f t="shared" si="236"/>
        <v>-</v>
      </c>
      <c r="AP198" s="177">
        <f t="shared" si="237"/>
        <v>0</v>
      </c>
      <c r="AQ198" s="75" t="str">
        <f t="shared" ref="AQ198:AQ200" si="244">IFERROR(AP198/AT198,"")</f>
        <v/>
      </c>
      <c r="AR198" s="176">
        <f>COUNT(C191:AG191)</f>
        <v>30</v>
      </c>
      <c r="AS198" s="175">
        <f t="shared" si="238"/>
        <v>0</v>
      </c>
      <c r="AT198" s="175">
        <f t="shared" si="239"/>
        <v>0</v>
      </c>
      <c r="AU198" s="175">
        <f t="shared" si="240"/>
        <v>0</v>
      </c>
      <c r="AV198" s="175">
        <f t="shared" si="241"/>
        <v>0</v>
      </c>
      <c r="AW198" s="40"/>
      <c r="AX198" s="216" t="s">
        <v>92</v>
      </c>
      <c r="AY198" s="196">
        <f>SIGN(AY192)+SIGN(AY196)+AY200</f>
        <v>5</v>
      </c>
      <c r="BA198" s="111" t="s">
        <v>96</v>
      </c>
      <c r="BB198" s="111">
        <f ca="1">IF(AY192=7,COUNTIF(OFFSET($C198,0,0,1,$AY192),"外"),COUNTIF(OFFSET($C198,0,0,1,$AY192),"外")+COUNTIF(OFFSET($C198,-13,DAY(EOMONTH(C190-1,0))-7+$AY192,1,7-$AY192),"外"))</f>
        <v>0</v>
      </c>
      <c r="BC198" s="111">
        <f ca="1">COUNTIF(OFFSET($C198,0,$AY192,1,7),"外")</f>
        <v>0</v>
      </c>
      <c r="BD198" s="111">
        <f ca="1">COUNTIF(OFFSET($C198,0,$AY192+7,1,7),"外")</f>
        <v>0</v>
      </c>
      <c r="BE198" s="111">
        <f ca="1">COUNTIF(OFFSET($C198,0,$AY192+14,1,7),"外")</f>
        <v>0</v>
      </c>
      <c r="BF198" s="111">
        <f ca="1">COUNTIF(OFFSET(C198,0,AY192+21,1,7),"外")</f>
        <v>0</v>
      </c>
      <c r="BG198" s="111">
        <f t="shared" ref="BG198:BG200" ca="1" si="245">SUM(BB198:BF198)</f>
        <v>0</v>
      </c>
    </row>
    <row r="199" spans="1:59" s="4" customFormat="1" ht="20.149999999999999" hidden="1" customHeight="1" outlineLevel="1" x14ac:dyDescent="0.2">
      <c r="B199" s="45" t="str">
        <f>IF($T$5&lt;&gt;"",$T$5,"-")</f>
        <v>-</v>
      </c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80"/>
      <c r="AH199" s="90" t="str">
        <f ca="1">IFERROR(IF(B199="-","-",IF(AY192=7,COUNTIF(OFFSET($C199,0,0,1,$AY192),"○")/(7-BB199),(COUNTIF(OFFSET($C199,0,0,1,$AY192),"○")+COUNTIF(OFFSET($C199,-14,DAY(EOMONTH(C190-1,0))-7+$AY192,1,7-$AY192),"○"))/(7-BB199))),"-")</f>
        <v>-</v>
      </c>
      <c r="AI199" s="89" t="str">
        <f ca="1">IF(B199="-","-",COUNTIF(OFFSET($C199,0,$AY192,1,7),"○")/7-BC199)</f>
        <v>-</v>
      </c>
      <c r="AJ199" s="89" t="str">
        <f ca="1">IF($B199="-","-",COUNTIF(OFFSET($C199,0,$AY192,1,7),"○")/7-BD199)</f>
        <v>-</v>
      </c>
      <c r="AK199" s="89" t="str">
        <f ca="1">IF($B199="-","-",COUNTIF(OFFSET($C199,0,$AY192,1,7),"○")/7-BE199)</f>
        <v>-</v>
      </c>
      <c r="AL199" s="105" t="str">
        <f ca="1">IF($B199="-","-",IF((AY200+SIGN(AY192))&lt;5,"-",COUNTIF(OFFSET(C199,0,AY192+21,1,7),"○")/(7-BF199)))</f>
        <v>-</v>
      </c>
      <c r="AM199" s="172">
        <f t="shared" si="242"/>
        <v>0</v>
      </c>
      <c r="AN199" s="41" t="str">
        <f>IFERROR(AM199/AS199,"")</f>
        <v/>
      </c>
      <c r="AO199" s="66" t="str">
        <f t="shared" si="236"/>
        <v>-</v>
      </c>
      <c r="AP199" s="177">
        <f t="shared" si="237"/>
        <v>0</v>
      </c>
      <c r="AQ199" s="75" t="str">
        <f t="shared" si="244"/>
        <v/>
      </c>
      <c r="AR199" s="176">
        <f>COUNT(C191:AG191)</f>
        <v>30</v>
      </c>
      <c r="AS199" s="175">
        <f t="shared" si="238"/>
        <v>0</v>
      </c>
      <c r="AT199" s="175">
        <f t="shared" si="239"/>
        <v>0</v>
      </c>
      <c r="AU199" s="175">
        <f t="shared" si="240"/>
        <v>0</v>
      </c>
      <c r="AV199" s="175">
        <f t="shared" si="241"/>
        <v>0</v>
      </c>
      <c r="AW199" s="40"/>
      <c r="AX199" s="217"/>
      <c r="AY199" s="197"/>
      <c r="BA199" s="111" t="s">
        <v>97</v>
      </c>
      <c r="BB199" s="111">
        <f ca="1">IF(AY192=7,COUNTIF(OFFSET($C199,0,0,1,$AY192),"外"),COUNTIF(OFFSET($C199,0,0,1,$AY192),"外")+COUNTIF(OFFSET($C199,-13,DAY(EOMONTH(C190-1,0))-7+$AY192,1,7-$AY192),"外"))</f>
        <v>0</v>
      </c>
      <c r="BC199" s="111">
        <f ca="1">COUNTIF(OFFSET($C199,0,$AY192,1,7),"外")</f>
        <v>0</v>
      </c>
      <c r="BD199" s="111">
        <f ca="1">COUNTIF(OFFSET($C199,0,$AY192+7,1,7),"外")</f>
        <v>0</v>
      </c>
      <c r="BE199" s="111">
        <f ca="1">COUNTIF(OFFSET($C199,0,$AY192+14,1,7),"外")</f>
        <v>0</v>
      </c>
      <c r="BF199" s="111">
        <f ca="1">COUNTIF(OFFSET(C199,0,AY192+21,1,7),"外")</f>
        <v>0</v>
      </c>
      <c r="BG199" s="111">
        <f t="shared" ca="1" si="245"/>
        <v>0</v>
      </c>
    </row>
    <row r="200" spans="1:59" s="4" customFormat="1" ht="20.149999999999999" hidden="1" customHeight="1" outlineLevel="1" x14ac:dyDescent="0.2">
      <c r="B200" s="45" t="str">
        <f>IF($U$5&lt;&gt;"",$U$5,"-")</f>
        <v>-</v>
      </c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80"/>
      <c r="AH200" s="90" t="str">
        <f ca="1">IFERROR(IF(B200="-","-",IF(AY192=7,COUNTIF(OFFSET($C200,0,0,1,$AY192),"○")/(7-BB200),(COUNTIF(OFFSET($C200,0,0,1,$AY192),"○")+COUNTIF(OFFSET($C200,-14,DAY(EOMONTH(C190-1,0))-7+$AY192,1,7-$AY192),"○"))/(7-BB200))),"-")</f>
        <v>-</v>
      </c>
      <c r="AI200" s="89" t="str">
        <f ca="1">IF(B200="-","-",COUNTIF(OFFSET($C200,0,$AY192,1,7),"○")/7-BC200)</f>
        <v>-</v>
      </c>
      <c r="AJ200" s="89" t="str">
        <f ca="1">IF($B200="-","-",COUNTIF(OFFSET($C200,0,$AY192,1,7),"○")/7-BD200)</f>
        <v>-</v>
      </c>
      <c r="AK200" s="89" t="str">
        <f ca="1">IF($B200="-","-",COUNTIF(OFFSET($C200,0,$AY192,1,7),"○")/7-BE200)</f>
        <v>-</v>
      </c>
      <c r="AL200" s="105" t="str">
        <f ca="1">IF($B200="-","-",IF((AY200+SIGN(AY192))&lt;5,"-",COUNTIF(OFFSET(C200,0,AY192+21,1,7),"○")/(7-BF200)))</f>
        <v>-</v>
      </c>
      <c r="AM200" s="172">
        <f t="shared" si="242"/>
        <v>0</v>
      </c>
      <c r="AN200" s="41" t="str">
        <f t="shared" ref="AN200:AN201" si="246">IFERROR(AM200/AS200,"")</f>
        <v/>
      </c>
      <c r="AO200" s="66" t="str">
        <f t="shared" si="236"/>
        <v>-</v>
      </c>
      <c r="AP200" s="177">
        <f t="shared" si="237"/>
        <v>0</v>
      </c>
      <c r="AQ200" s="75" t="str">
        <f t="shared" si="244"/>
        <v/>
      </c>
      <c r="AR200" s="176">
        <f>COUNT(C191:AG191)</f>
        <v>30</v>
      </c>
      <c r="AS200" s="175">
        <f t="shared" si="238"/>
        <v>0</v>
      </c>
      <c r="AT200" s="175">
        <f t="shared" si="239"/>
        <v>0</v>
      </c>
      <c r="AU200" s="175">
        <f t="shared" si="240"/>
        <v>0</v>
      </c>
      <c r="AV200" s="175">
        <f t="shared" si="241"/>
        <v>0</v>
      </c>
      <c r="AW200" s="40"/>
      <c r="AX200" s="194" t="s">
        <v>93</v>
      </c>
      <c r="AY200" s="196">
        <f>ROUNDDOWN((AY194-AY192)/7,0)</f>
        <v>4</v>
      </c>
      <c r="BA200" s="111" t="s">
        <v>98</v>
      </c>
      <c r="BB200" s="111">
        <f ca="1">IF(AY192=7,COUNTIF(OFFSET($C200,0,0,1,$AY192),"外"),COUNTIF(OFFSET($C200,0,0,1,$AY192),"外")+COUNTIF(OFFSET($C200,-13,DAY(EOMONTH(C190-1,0))-7+$AY192,1,7-$AY192),"外"))</f>
        <v>0</v>
      </c>
      <c r="BC200" s="111">
        <f ca="1">COUNTIF(OFFSET($C200,0,$AY192,1,7),"外")</f>
        <v>0</v>
      </c>
      <c r="BD200" s="111">
        <f ca="1">COUNTIF(OFFSET($C200,0,$AY192+7,1,7),"外")</f>
        <v>0</v>
      </c>
      <c r="BE200" s="111">
        <f ca="1">COUNTIF(OFFSET($C200,0,$AY192+14,1,7),"外")</f>
        <v>0</v>
      </c>
      <c r="BF200" s="111">
        <f ca="1">COUNTIF(OFFSET(C200,0,AY192+21,1,7),"外")</f>
        <v>0</v>
      </c>
      <c r="BG200" s="111">
        <f t="shared" ca="1" si="245"/>
        <v>0</v>
      </c>
    </row>
    <row r="201" spans="1:59" s="4" customFormat="1" ht="20.149999999999999" hidden="1" customHeight="1" outlineLevel="1" x14ac:dyDescent="0.2">
      <c r="B201" s="45" t="str">
        <f>IF($V$5&lt;&gt;"",$V$5,"-")</f>
        <v>-</v>
      </c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80"/>
      <c r="AH201" s="90" t="str">
        <f ca="1">IFERROR(IF(B201="-","-",IF(AY192=7,COUNTIF(OFFSET($C201,0,0,1,$AY192),"○")/(7-BB201),(COUNTIF(OFFSET($C201,0,0,1,$AY192),"○")+COUNTIF(OFFSET($C201,-14,DAY(EOMONTH(C190-1,0))-7+$AY192,1,7-$AY192),"○"))/(7-BB201))),"-")</f>
        <v>-</v>
      </c>
      <c r="AI201" s="89" t="str">
        <f ca="1">IF(B201="-","-",COUNTIF(OFFSET($C201,0,$AY192,1,7),"○")/7-BC201)</f>
        <v>-</v>
      </c>
      <c r="AJ201" s="89" t="str">
        <f ca="1">IF($B201="-","-",COUNTIF(OFFSET($C201,0,$AY192,1,7),"○")/7-BD201)</f>
        <v>-</v>
      </c>
      <c r="AK201" s="89" t="str">
        <f ca="1">IF($B201="-","-",COUNTIF(OFFSET($C201,0,$AY192,1,7),"○")/7-BE201)</f>
        <v>-</v>
      </c>
      <c r="AL201" s="105" t="str">
        <f ca="1">IF($B201="-","-",IF((AY200+SIGN(AY192))&lt;5,"-",COUNTIF(OFFSET(C201,0,AY192+21,1,7),"○")/(7-BF201)))</f>
        <v>-</v>
      </c>
      <c r="AM201" s="172">
        <f>AU201</f>
        <v>0</v>
      </c>
      <c r="AN201" s="41" t="str">
        <f t="shared" si="246"/>
        <v/>
      </c>
      <c r="AO201" s="66" t="str">
        <f t="shared" si="236"/>
        <v>-</v>
      </c>
      <c r="AP201" s="177">
        <f t="shared" si="237"/>
        <v>0</v>
      </c>
      <c r="AQ201" s="75" t="str">
        <f>IFERROR(AP201/AT201,"")</f>
        <v/>
      </c>
      <c r="AR201" s="176">
        <f>COUNT(C191:AG191)</f>
        <v>30</v>
      </c>
      <c r="AS201" s="175">
        <f t="shared" si="238"/>
        <v>0</v>
      </c>
      <c r="AT201" s="175">
        <f t="shared" si="239"/>
        <v>0</v>
      </c>
      <c r="AU201" s="175">
        <f t="shared" si="240"/>
        <v>0</v>
      </c>
      <c r="AV201" s="175">
        <f t="shared" si="241"/>
        <v>0</v>
      </c>
      <c r="AW201" s="40"/>
      <c r="AX201" s="195"/>
      <c r="AY201" s="197"/>
      <c r="BA201" s="111" t="s">
        <v>99</v>
      </c>
      <c r="BB201" s="111">
        <f ca="1">IF(AY192=7,COUNTIF(OFFSET($C201,0,0,1,$AY192),"外"),COUNTIF(OFFSET($C201,0,0,1,$AY192),"外")+COUNTIF(OFFSET($C201,-13,DAY(EOMONTH(C190-1,0))-7+$AY192,1,7-$AY192),"外"))</f>
        <v>0</v>
      </c>
      <c r="BC201" s="111">
        <f ca="1">COUNTIF(OFFSET($C201,0,$AY192,1,7),"外")</f>
        <v>0</v>
      </c>
      <c r="BD201" s="111">
        <f ca="1">COUNTIF(OFFSET($C201,0,$AY192+7,1,7),"外")</f>
        <v>0</v>
      </c>
      <c r="BE201" s="111">
        <f ca="1">COUNTIF(OFFSET($C201,0,$AY192+14,1,7),"外")</f>
        <v>0</v>
      </c>
      <c r="BF201" s="111">
        <f ca="1">COUNTIF(OFFSET(C201,0,AY192+21,1,7),"外")</f>
        <v>0</v>
      </c>
      <c r="BG201" s="111">
        <f ca="1">SUM(BB201:BF201)</f>
        <v>0</v>
      </c>
    </row>
    <row r="202" spans="1:59" s="4" customFormat="1" ht="20.149999999999999" hidden="1" customHeight="1" outlineLevel="1" thickBot="1" x14ac:dyDescent="0.25">
      <c r="B202" s="46" t="str">
        <f>IF($W$5&lt;&gt;"",$W$5,"-")</f>
        <v>-</v>
      </c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55"/>
      <c r="AH202" s="91" t="str">
        <f ca="1">IFERROR(IF(B202="-","-",IF(AY192=7,COUNTIF(OFFSET($C202,0,0,1,$AY192),"○")/(7-BB202),(COUNTIF(OFFSET($C202,0,0,1,$AY192),"○")+COUNTIF(OFFSET($C202,-14,DAY(EOMONTH(C190-1,0))-7+$AY192,1,7-$AY192),"○"))/(7-BB202))),"-")</f>
        <v>-</v>
      </c>
      <c r="AI202" s="92" t="str">
        <f ca="1">IF(B202="-","-",COUNTIF(OFFSET($C202,0,$AY192,1,7),"○")/7-BC202)</f>
        <v>-</v>
      </c>
      <c r="AJ202" s="92" t="str">
        <f ca="1">IF($B202="-","-",COUNTIF(OFFSET($C202,0,$AY192,1,7),"○")/7-BD202)</f>
        <v>-</v>
      </c>
      <c r="AK202" s="92" t="str">
        <f ca="1">IF($B202="-","-",COUNTIF(OFFSET($C202,0,$AY192,1,7),"○")/7-BE202)</f>
        <v>-</v>
      </c>
      <c r="AL202" s="106" t="str">
        <f ca="1">IF($B202="-","-",IF((AY200+SIGN(AY192))&lt;5,"-",COUNTIF(OFFSET(C202,0,AY192+21,1,7),"○")/(7-BF202)))</f>
        <v>-</v>
      </c>
      <c r="AM202" s="64">
        <f t="shared" ref="AM202" si="247">AU202</f>
        <v>0</v>
      </c>
      <c r="AN202" s="48" t="str">
        <f>IFERROR(AM202/AS202,"")</f>
        <v/>
      </c>
      <c r="AO202" s="30" t="str">
        <f t="shared" si="236"/>
        <v>-</v>
      </c>
      <c r="AP202" s="71">
        <f t="shared" si="237"/>
        <v>0</v>
      </c>
      <c r="AQ202" s="72" t="str">
        <f t="shared" ref="AQ202" si="248">IFERROR(AP202/AT202,"")</f>
        <v/>
      </c>
      <c r="AR202" s="176">
        <f>COUNT(C191:AG191)</f>
        <v>30</v>
      </c>
      <c r="AS202" s="175">
        <f t="shared" si="238"/>
        <v>0</v>
      </c>
      <c r="AT202" s="175">
        <f t="shared" si="239"/>
        <v>0</v>
      </c>
      <c r="AU202" s="175">
        <f t="shared" si="240"/>
        <v>0</v>
      </c>
      <c r="AV202" s="175">
        <f t="shared" si="241"/>
        <v>0</v>
      </c>
      <c r="AW202" s="40"/>
      <c r="AX202" s="101"/>
      <c r="AY202" s="102"/>
      <c r="BA202" s="111" t="s">
        <v>100</v>
      </c>
      <c r="BB202" s="111">
        <f ca="1">IF(AY192=7,COUNTIF(OFFSET($C202,0,0,1,$AY192),"外"),COUNTIF(OFFSET($C202,0,0,1,$AY192),"外")+COUNTIF(OFFSET($C202,-13,DAY(EOMONTH(C190-1,0))-7+$AY192,1,7-$AY192),"外"))</f>
        <v>0</v>
      </c>
      <c r="BC202" s="111">
        <f ca="1">COUNTIF(OFFSET($C202,0,$AY192,1,7),"外")</f>
        <v>0</v>
      </c>
      <c r="BD202" s="111">
        <f ca="1">COUNTIF(OFFSET($C202,0,$AY192+7,1,7),"外")</f>
        <v>0</v>
      </c>
      <c r="BE202" s="111">
        <f ca="1">COUNTIF(OFFSET($C202,0,$AY192+14,1,7),"外")</f>
        <v>0</v>
      </c>
      <c r="BF202" s="111">
        <f ca="1">COUNTIF(OFFSET(C202,0,AY192+21,1,7),"外")</f>
        <v>0</v>
      </c>
      <c r="BG202" s="111">
        <f t="shared" ref="BG202" ca="1" si="249">SUM(BB202:BF202)</f>
        <v>0</v>
      </c>
    </row>
    <row r="203" spans="1:59" s="4" customFormat="1" ht="13.5" hidden="1" outlineLevel="1" thickBot="1" x14ac:dyDescent="0.25">
      <c r="A203" s="2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2"/>
      <c r="AI203" s="2"/>
      <c r="AJ203" s="2"/>
      <c r="AK203" s="2"/>
      <c r="AL203" s="2"/>
      <c r="AM203" s="2"/>
      <c r="AN203" s="40"/>
      <c r="AO203" s="2"/>
      <c r="AP203" s="2"/>
      <c r="AQ203" s="2"/>
      <c r="AR203" s="32"/>
      <c r="AS203" s="32"/>
      <c r="AT203" s="32"/>
      <c r="AU203" s="32"/>
      <c r="AV203" s="32"/>
    </row>
    <row r="204" spans="1:59" s="4" customFormat="1" ht="13" hidden="1" customHeight="1" outlineLevel="1" x14ac:dyDescent="0.2">
      <c r="A204" s="2"/>
      <c r="B204" s="181" t="s">
        <v>0</v>
      </c>
      <c r="C204" s="252">
        <f>DATE(YEAR(C190),MONTH(C190)+1,DAY(C190))</f>
        <v>45992</v>
      </c>
      <c r="D204" s="253"/>
      <c r="E204" s="253"/>
      <c r="F204" s="253"/>
      <c r="G204" s="253"/>
      <c r="H204" s="253"/>
      <c r="I204" s="253"/>
      <c r="J204" s="253"/>
      <c r="K204" s="253"/>
      <c r="L204" s="253"/>
      <c r="M204" s="253"/>
      <c r="N204" s="253"/>
      <c r="O204" s="253"/>
      <c r="P204" s="253"/>
      <c r="Q204" s="253"/>
      <c r="R204" s="253"/>
      <c r="S204" s="253"/>
      <c r="T204" s="253"/>
      <c r="U204" s="253"/>
      <c r="V204" s="253"/>
      <c r="W204" s="253"/>
      <c r="X204" s="253"/>
      <c r="Y204" s="253"/>
      <c r="Z204" s="253"/>
      <c r="AA204" s="253"/>
      <c r="AB204" s="253"/>
      <c r="AC204" s="253"/>
      <c r="AD204" s="253"/>
      <c r="AE204" s="253"/>
      <c r="AF204" s="253"/>
      <c r="AG204" s="253"/>
      <c r="AH204" s="254" t="s">
        <v>113</v>
      </c>
      <c r="AI204" s="255"/>
      <c r="AJ204" s="255"/>
      <c r="AK204" s="255"/>
      <c r="AL204" s="256"/>
      <c r="AM204" s="260" t="s">
        <v>46</v>
      </c>
      <c r="AN204" s="261"/>
      <c r="AO204" s="262"/>
      <c r="AP204" s="266" t="s">
        <v>11</v>
      </c>
      <c r="AQ204" s="267"/>
      <c r="AR204" s="270" t="s">
        <v>15</v>
      </c>
      <c r="AS204" s="206" t="s">
        <v>16</v>
      </c>
      <c r="AT204" s="221" t="s">
        <v>17</v>
      </c>
      <c r="AU204" s="241"/>
      <c r="AV204" s="241"/>
      <c r="AW204" s="40"/>
      <c r="AX204" s="242" t="s">
        <v>88</v>
      </c>
      <c r="AY204" s="243"/>
      <c r="AZ204" s="2"/>
      <c r="BA204" s="2"/>
      <c r="BB204" s="2"/>
      <c r="BC204" s="2"/>
      <c r="BD204" s="2"/>
      <c r="BE204" s="2"/>
      <c r="BF204" s="2"/>
      <c r="BG204" s="2"/>
    </row>
    <row r="205" spans="1:59" s="4" customFormat="1" ht="13" hidden="1" customHeight="1" outlineLevel="1" x14ac:dyDescent="0.2">
      <c r="A205" s="2"/>
      <c r="B205" s="10" t="s">
        <v>1</v>
      </c>
      <c r="C205" s="11">
        <f>DATE(YEAR(C204),MONTH(C204),DAY(C204))</f>
        <v>45992</v>
      </c>
      <c r="D205" s="11">
        <f>IF(MONTH(DATE(YEAR(C205),MONTH(C205),DAY(C205)+1))=MONTH($C204),DATE(YEAR(C205),MONTH(C205),DAY(C205)+1),"")</f>
        <v>45993</v>
      </c>
      <c r="E205" s="11">
        <f t="shared" ref="E205:AG205" si="250">IF(MONTH(DATE(YEAR(D205),MONTH(D205),DAY(D205)+1))=MONTH($C204),DATE(YEAR(D205),MONTH(D205),DAY(D205)+1),"")</f>
        <v>45994</v>
      </c>
      <c r="F205" s="16">
        <f t="shared" si="250"/>
        <v>45995</v>
      </c>
      <c r="G205" s="11">
        <f t="shared" si="250"/>
        <v>45996</v>
      </c>
      <c r="H205" s="11">
        <f t="shared" si="250"/>
        <v>45997</v>
      </c>
      <c r="I205" s="11">
        <f t="shared" si="250"/>
        <v>45998</v>
      </c>
      <c r="J205" s="11">
        <f t="shared" si="250"/>
        <v>45999</v>
      </c>
      <c r="K205" s="11">
        <f t="shared" si="250"/>
        <v>46000</v>
      </c>
      <c r="L205" s="11">
        <f t="shared" si="250"/>
        <v>46001</v>
      </c>
      <c r="M205" s="11">
        <f t="shared" si="250"/>
        <v>46002</v>
      </c>
      <c r="N205" s="11">
        <f t="shared" si="250"/>
        <v>46003</v>
      </c>
      <c r="O205" s="11">
        <f t="shared" si="250"/>
        <v>46004</v>
      </c>
      <c r="P205" s="11">
        <f t="shared" si="250"/>
        <v>46005</v>
      </c>
      <c r="Q205" s="11">
        <f t="shared" si="250"/>
        <v>46006</v>
      </c>
      <c r="R205" s="11">
        <f t="shared" si="250"/>
        <v>46007</v>
      </c>
      <c r="S205" s="11">
        <f t="shared" si="250"/>
        <v>46008</v>
      </c>
      <c r="T205" s="11">
        <f t="shared" si="250"/>
        <v>46009</v>
      </c>
      <c r="U205" s="11">
        <f t="shared" si="250"/>
        <v>46010</v>
      </c>
      <c r="V205" s="11">
        <f t="shared" si="250"/>
        <v>46011</v>
      </c>
      <c r="W205" s="11">
        <f t="shared" si="250"/>
        <v>46012</v>
      </c>
      <c r="X205" s="11">
        <f t="shared" si="250"/>
        <v>46013</v>
      </c>
      <c r="Y205" s="11">
        <f t="shared" si="250"/>
        <v>46014</v>
      </c>
      <c r="Z205" s="11">
        <f t="shared" si="250"/>
        <v>46015</v>
      </c>
      <c r="AA205" s="11">
        <f t="shared" si="250"/>
        <v>46016</v>
      </c>
      <c r="AB205" s="11">
        <f t="shared" si="250"/>
        <v>46017</v>
      </c>
      <c r="AC205" s="11">
        <f t="shared" si="250"/>
        <v>46018</v>
      </c>
      <c r="AD205" s="11">
        <f t="shared" si="250"/>
        <v>46019</v>
      </c>
      <c r="AE205" s="11">
        <f t="shared" si="250"/>
        <v>46020</v>
      </c>
      <c r="AF205" s="11">
        <f t="shared" si="250"/>
        <v>46021</v>
      </c>
      <c r="AG205" s="29">
        <f t="shared" si="250"/>
        <v>46022</v>
      </c>
      <c r="AH205" s="257"/>
      <c r="AI205" s="258"/>
      <c r="AJ205" s="258"/>
      <c r="AK205" s="258"/>
      <c r="AL205" s="259"/>
      <c r="AM205" s="263"/>
      <c r="AN205" s="264"/>
      <c r="AO205" s="265"/>
      <c r="AP205" s="268"/>
      <c r="AQ205" s="269"/>
      <c r="AR205" s="271"/>
      <c r="AS205" s="207"/>
      <c r="AT205" s="221"/>
      <c r="AU205" s="241"/>
      <c r="AV205" s="241"/>
      <c r="AW205" s="40"/>
      <c r="AX205" s="244"/>
      <c r="AY205" s="245"/>
      <c r="AZ205" s="2"/>
      <c r="BA205" s="2"/>
      <c r="BB205" s="2"/>
      <c r="BC205" s="2"/>
      <c r="BD205" s="2"/>
      <c r="BE205" s="2"/>
      <c r="BF205" s="2"/>
      <c r="BG205" s="2"/>
    </row>
    <row r="206" spans="1:59" s="4" customFormat="1" ht="13" hidden="1" customHeight="1" outlineLevel="1" x14ac:dyDescent="0.2">
      <c r="A206" s="2"/>
      <c r="B206" s="10" t="s">
        <v>2</v>
      </c>
      <c r="C206" s="12" t="str">
        <f t="shared" ref="C206:AG206" si="251">TEXT(C205,"aaa")</f>
        <v>月</v>
      </c>
      <c r="D206" s="12" t="str">
        <f t="shared" si="251"/>
        <v>火</v>
      </c>
      <c r="E206" s="12" t="str">
        <f t="shared" si="251"/>
        <v>水</v>
      </c>
      <c r="F206" s="17" t="str">
        <f t="shared" si="251"/>
        <v>木</v>
      </c>
      <c r="G206" s="12" t="str">
        <f t="shared" si="251"/>
        <v>金</v>
      </c>
      <c r="H206" s="12" t="str">
        <f t="shared" si="251"/>
        <v>土</v>
      </c>
      <c r="I206" s="12" t="str">
        <f t="shared" si="251"/>
        <v>日</v>
      </c>
      <c r="J206" s="12" t="str">
        <f t="shared" si="251"/>
        <v>月</v>
      </c>
      <c r="K206" s="12" t="str">
        <f t="shared" si="251"/>
        <v>火</v>
      </c>
      <c r="L206" s="12" t="str">
        <f t="shared" si="251"/>
        <v>水</v>
      </c>
      <c r="M206" s="12" t="str">
        <f t="shared" si="251"/>
        <v>木</v>
      </c>
      <c r="N206" s="12" t="str">
        <f t="shared" si="251"/>
        <v>金</v>
      </c>
      <c r="O206" s="12" t="str">
        <f t="shared" si="251"/>
        <v>土</v>
      </c>
      <c r="P206" s="12" t="str">
        <f t="shared" si="251"/>
        <v>日</v>
      </c>
      <c r="Q206" s="12" t="str">
        <f t="shared" si="251"/>
        <v>月</v>
      </c>
      <c r="R206" s="12" t="str">
        <f t="shared" si="251"/>
        <v>火</v>
      </c>
      <c r="S206" s="12" t="str">
        <f t="shared" si="251"/>
        <v>水</v>
      </c>
      <c r="T206" s="12" t="str">
        <f t="shared" si="251"/>
        <v>木</v>
      </c>
      <c r="U206" s="12" t="str">
        <f t="shared" si="251"/>
        <v>金</v>
      </c>
      <c r="V206" s="12" t="str">
        <f t="shared" si="251"/>
        <v>土</v>
      </c>
      <c r="W206" s="12" t="str">
        <f t="shared" si="251"/>
        <v>日</v>
      </c>
      <c r="X206" s="12" t="str">
        <f t="shared" si="251"/>
        <v>月</v>
      </c>
      <c r="Y206" s="12" t="str">
        <f t="shared" si="251"/>
        <v>火</v>
      </c>
      <c r="Z206" s="12" t="str">
        <f t="shared" si="251"/>
        <v>水</v>
      </c>
      <c r="AA206" s="12" t="str">
        <f t="shared" si="251"/>
        <v>木</v>
      </c>
      <c r="AB206" s="12" t="str">
        <f t="shared" si="251"/>
        <v>金</v>
      </c>
      <c r="AC206" s="12" t="str">
        <f t="shared" si="251"/>
        <v>土</v>
      </c>
      <c r="AD206" s="12" t="str">
        <f t="shared" si="251"/>
        <v>日</v>
      </c>
      <c r="AE206" s="12" t="str">
        <f t="shared" si="251"/>
        <v>月</v>
      </c>
      <c r="AF206" s="12" t="str">
        <f t="shared" si="251"/>
        <v>火</v>
      </c>
      <c r="AG206" s="180" t="str">
        <f t="shared" si="251"/>
        <v>水</v>
      </c>
      <c r="AH206" s="246" t="s">
        <v>83</v>
      </c>
      <c r="AI206" s="247" t="s">
        <v>84</v>
      </c>
      <c r="AJ206" s="247" t="s">
        <v>85</v>
      </c>
      <c r="AK206" s="247" t="s">
        <v>86</v>
      </c>
      <c r="AL206" s="248" t="s">
        <v>87</v>
      </c>
      <c r="AM206" s="249" t="s">
        <v>40</v>
      </c>
      <c r="AN206" s="228" t="s">
        <v>12</v>
      </c>
      <c r="AO206" s="231" t="s">
        <v>47</v>
      </c>
      <c r="AP206" s="234" t="s">
        <v>40</v>
      </c>
      <c r="AQ206" s="237" t="s">
        <v>13</v>
      </c>
      <c r="AR206" s="240"/>
      <c r="AS206" s="221"/>
      <c r="AT206" s="221"/>
      <c r="AU206" s="171"/>
      <c r="AV206" s="171"/>
      <c r="AW206" s="40"/>
      <c r="AX206" s="223" t="s">
        <v>89</v>
      </c>
      <c r="AY206" s="224">
        <f>ABS(IF(WEEKDAY(C204,3)=0,7,WEEKDAY(C204,3)-7))</f>
        <v>7</v>
      </c>
      <c r="AZ206" s="2"/>
      <c r="BA206" s="2"/>
      <c r="BB206" s="2"/>
      <c r="BC206" s="2"/>
      <c r="BD206" s="2"/>
      <c r="BE206" s="2"/>
      <c r="BF206" s="2"/>
      <c r="BG206" s="2"/>
    </row>
    <row r="207" spans="1:59" s="4" customFormat="1" ht="27" hidden="1" customHeight="1" outlineLevel="1" x14ac:dyDescent="0.2">
      <c r="A207" s="3"/>
      <c r="B207" s="225" t="s">
        <v>3</v>
      </c>
      <c r="C207" s="218" t="str">
        <f>IFERROR(VLOOKUP(C205,祝日一覧!$A:$C,3,FALSE),"")</f>
        <v/>
      </c>
      <c r="D207" s="218" t="str">
        <f>IFERROR(VLOOKUP(D205,祝日一覧!$A:$C,3,FALSE),"")</f>
        <v/>
      </c>
      <c r="E207" s="218" t="str">
        <f>IFERROR(VLOOKUP(E205,祝日一覧!$A:$C,3,FALSE),"")</f>
        <v/>
      </c>
      <c r="F207" s="218" t="str">
        <f>IFERROR(VLOOKUP(F205,祝日一覧!$A:$C,3,FALSE),"")</f>
        <v/>
      </c>
      <c r="G207" s="218" t="str">
        <f>IFERROR(VLOOKUP(G205,祝日一覧!$A:$C,3,FALSE),"")</f>
        <v/>
      </c>
      <c r="H207" s="218" t="str">
        <f>IFERROR(VLOOKUP(H205,祝日一覧!$A:$C,3,FALSE),"")</f>
        <v/>
      </c>
      <c r="I207" s="218" t="str">
        <f>IFERROR(VLOOKUP(I205,祝日一覧!$A:$C,3,FALSE),"")</f>
        <v/>
      </c>
      <c r="J207" s="218" t="str">
        <f>IFERROR(VLOOKUP(J205,祝日一覧!$A:$C,3,FALSE),"")</f>
        <v/>
      </c>
      <c r="K207" s="218" t="str">
        <f>IFERROR(VLOOKUP(K205,祝日一覧!$A:$C,3,FALSE),"")</f>
        <v/>
      </c>
      <c r="L207" s="218" t="str">
        <f>IFERROR(VLOOKUP(L205,祝日一覧!$A:$C,3,FALSE),"")</f>
        <v/>
      </c>
      <c r="M207" s="218" t="str">
        <f>IFERROR(VLOOKUP(M205,祝日一覧!$A:$C,3,FALSE),"")</f>
        <v/>
      </c>
      <c r="N207" s="218" t="str">
        <f>IFERROR(VLOOKUP(N205,祝日一覧!$A:$C,3,FALSE),"")</f>
        <v/>
      </c>
      <c r="O207" s="218" t="str">
        <f>IFERROR(VLOOKUP(O205,祝日一覧!$A:$C,3,FALSE),"")</f>
        <v/>
      </c>
      <c r="P207" s="218" t="str">
        <f>IFERROR(VLOOKUP(P205,祝日一覧!$A:$C,3,FALSE),"")</f>
        <v/>
      </c>
      <c r="Q207" s="218" t="str">
        <f>IFERROR(VLOOKUP(Q205,祝日一覧!$A:$C,3,FALSE),"")</f>
        <v/>
      </c>
      <c r="R207" s="218" t="str">
        <f>IFERROR(VLOOKUP(R205,祝日一覧!$A:$C,3,FALSE),"")</f>
        <v/>
      </c>
      <c r="S207" s="218" t="str">
        <f>IFERROR(VLOOKUP(S205,祝日一覧!$A:$C,3,FALSE),"")</f>
        <v/>
      </c>
      <c r="T207" s="218" t="str">
        <f>IFERROR(VLOOKUP(T205,祝日一覧!$A:$C,3,FALSE),"")</f>
        <v/>
      </c>
      <c r="U207" s="218" t="str">
        <f>IFERROR(VLOOKUP(U205,祝日一覧!$A:$C,3,FALSE),"")</f>
        <v/>
      </c>
      <c r="V207" s="218" t="str">
        <f>IFERROR(VLOOKUP(V205,祝日一覧!$A:$C,3,FALSE),"")</f>
        <v/>
      </c>
      <c r="W207" s="218" t="str">
        <f>IFERROR(VLOOKUP(W205,祝日一覧!$A:$C,3,FALSE),"")</f>
        <v/>
      </c>
      <c r="X207" s="218" t="str">
        <f>IFERROR(VLOOKUP(X205,祝日一覧!$A:$C,3,FALSE),"")</f>
        <v/>
      </c>
      <c r="Y207" s="218" t="str">
        <f>IFERROR(VLOOKUP(Y205,祝日一覧!$A:$C,3,FALSE),"")</f>
        <v/>
      </c>
      <c r="Z207" s="218" t="str">
        <f>IFERROR(VLOOKUP(Z205,祝日一覧!$A:$C,3,FALSE),"")</f>
        <v/>
      </c>
      <c r="AA207" s="218" t="str">
        <f>IFERROR(VLOOKUP(AA205,祝日一覧!$A:$C,3,FALSE),"")</f>
        <v/>
      </c>
      <c r="AB207" s="218" t="str">
        <f>IFERROR(VLOOKUP(AB205,祝日一覧!$A:$C,3,FALSE),"")</f>
        <v/>
      </c>
      <c r="AC207" s="218" t="str">
        <f>IFERROR(VLOOKUP(AC205,祝日一覧!$A:$C,3,FALSE),"")</f>
        <v/>
      </c>
      <c r="AD207" s="218" t="str">
        <f>IFERROR(VLOOKUP(AD205,祝日一覧!$A:$C,3,FALSE),"")</f>
        <v/>
      </c>
      <c r="AE207" s="218" t="str">
        <f>IFERROR(VLOOKUP(AE205,祝日一覧!$A:$C,3,FALSE),"")</f>
        <v>年末年始休暇</v>
      </c>
      <c r="AF207" s="218" t="str">
        <f>IFERROR(VLOOKUP(AF205,祝日一覧!$A:$C,3,FALSE),"")</f>
        <v>年末年始休暇</v>
      </c>
      <c r="AG207" s="208" t="str">
        <f>IFERROR(VLOOKUP(AG205,祝日一覧!$A:$C,3,FALSE),"")</f>
        <v>年末年始休暇</v>
      </c>
      <c r="AH207" s="246"/>
      <c r="AI207" s="247"/>
      <c r="AJ207" s="247"/>
      <c r="AK207" s="247"/>
      <c r="AL207" s="248"/>
      <c r="AM207" s="250"/>
      <c r="AN207" s="229"/>
      <c r="AO207" s="232"/>
      <c r="AP207" s="235"/>
      <c r="AQ207" s="238"/>
      <c r="AR207" s="240"/>
      <c r="AS207" s="221"/>
      <c r="AT207" s="222"/>
      <c r="AU207" s="179"/>
      <c r="AV207" s="171"/>
      <c r="AW207" s="40"/>
      <c r="AX207" s="223"/>
      <c r="AY207" s="224"/>
      <c r="AZ207" s="3"/>
      <c r="BA207" s="3"/>
      <c r="BB207" s="3"/>
      <c r="BC207" s="3"/>
      <c r="BD207" s="3"/>
      <c r="BE207" s="3"/>
      <c r="BF207" s="3"/>
      <c r="BG207" s="3"/>
    </row>
    <row r="208" spans="1:59" s="4" customFormat="1" ht="27" hidden="1" customHeight="1" outlineLevel="1" x14ac:dyDescent="0.2">
      <c r="A208" s="3"/>
      <c r="B208" s="226"/>
      <c r="C208" s="219"/>
      <c r="D208" s="219"/>
      <c r="E208" s="219"/>
      <c r="F208" s="219"/>
      <c r="G208" s="219"/>
      <c r="H208" s="219"/>
      <c r="I208" s="219"/>
      <c r="J208" s="219"/>
      <c r="K208" s="219"/>
      <c r="L208" s="219"/>
      <c r="M208" s="219"/>
      <c r="N208" s="219"/>
      <c r="O208" s="219"/>
      <c r="P208" s="219"/>
      <c r="Q208" s="219"/>
      <c r="R208" s="219"/>
      <c r="S208" s="219"/>
      <c r="T208" s="219"/>
      <c r="U208" s="219"/>
      <c r="V208" s="219"/>
      <c r="W208" s="219"/>
      <c r="X208" s="219"/>
      <c r="Y208" s="219"/>
      <c r="Z208" s="219"/>
      <c r="AA208" s="219"/>
      <c r="AB208" s="219"/>
      <c r="AC208" s="219"/>
      <c r="AD208" s="219"/>
      <c r="AE208" s="219"/>
      <c r="AF208" s="219"/>
      <c r="AG208" s="209"/>
      <c r="AH208" s="93" t="str">
        <f>IF($AY206=7,DBCS(1&amp;"日～"&amp;7&amp;"日"),DBCS("前"&amp;DAY(EOMONTH($C204-1,0))-6+$AY206&amp;"日～"&amp;$AY206&amp;"日"))</f>
        <v>１日～７日</v>
      </c>
      <c r="AI208" s="112" t="str">
        <f>DBCS($AY206+1&amp;"日～"&amp;$AY206+7&amp;"日")</f>
        <v>８日～１４日</v>
      </c>
      <c r="AJ208" s="112" t="str">
        <f>DBCS($AY206+8&amp;"日～"&amp;$AY206+14&amp;"日")</f>
        <v>１５日～２１日</v>
      </c>
      <c r="AK208" s="112" t="str">
        <f>DBCS($AY206+15&amp;"日～"&amp;$AY206+21&amp;"日")</f>
        <v>２２日～２８日</v>
      </c>
      <c r="AL208" s="113" t="str">
        <f>IF(AND(AY206=7,AY210=0),"-",IF($AY214=3,"-",DBCS($AY206+22&amp;"日～"&amp;$AY206+28&amp;"日")))</f>
        <v>-</v>
      </c>
      <c r="AM208" s="250"/>
      <c r="AN208" s="229"/>
      <c r="AO208" s="232"/>
      <c r="AP208" s="235"/>
      <c r="AQ208" s="238"/>
      <c r="AR208" s="178"/>
      <c r="AS208" s="174"/>
      <c r="AT208" s="174"/>
      <c r="AU208" s="184"/>
      <c r="AV208" s="184"/>
      <c r="AW208" s="40"/>
      <c r="AX208" s="99" t="s">
        <v>90</v>
      </c>
      <c r="AY208" s="100">
        <f>DAY(EOMONTH(C204,0))</f>
        <v>31</v>
      </c>
      <c r="AZ208" s="3"/>
      <c r="BA208" s="211" t="s">
        <v>105</v>
      </c>
      <c r="BB208" s="212"/>
      <c r="BC208" s="212"/>
      <c r="BD208" s="212"/>
      <c r="BE208" s="212"/>
      <c r="BF208" s="212"/>
      <c r="BG208" s="213"/>
    </row>
    <row r="209" spans="1:59" s="4" customFormat="1" ht="17" hidden="1" customHeight="1" outlineLevel="1" x14ac:dyDescent="0.2">
      <c r="A209" s="3"/>
      <c r="B209" s="226"/>
      <c r="C209" s="219"/>
      <c r="D209" s="219"/>
      <c r="E209" s="219"/>
      <c r="F209" s="219"/>
      <c r="G209" s="219"/>
      <c r="H209" s="219"/>
      <c r="I209" s="219"/>
      <c r="J209" s="219"/>
      <c r="K209" s="219"/>
      <c r="L209" s="219"/>
      <c r="M209" s="219"/>
      <c r="N209" s="219"/>
      <c r="O209" s="219"/>
      <c r="P209" s="219"/>
      <c r="Q209" s="219"/>
      <c r="R209" s="219"/>
      <c r="S209" s="219"/>
      <c r="T209" s="219"/>
      <c r="U209" s="219"/>
      <c r="V209" s="219"/>
      <c r="W209" s="219"/>
      <c r="X209" s="219"/>
      <c r="Y209" s="219"/>
      <c r="Z209" s="219"/>
      <c r="AA209" s="219"/>
      <c r="AB209" s="219"/>
      <c r="AC209" s="219"/>
      <c r="AD209" s="219"/>
      <c r="AE209" s="219"/>
      <c r="AF209" s="219"/>
      <c r="AG209" s="209"/>
      <c r="AH209" s="93" t="e">
        <f ca="1">IF(AH210&gt;=0.285,"達成","未")</f>
        <v>#DIV/0!</v>
      </c>
      <c r="AI209" s="166" t="e">
        <f ca="1">IF(AI210&gt;=0.285,"達成","未")</f>
        <v>#DIV/0!</v>
      </c>
      <c r="AJ209" s="166" t="e">
        <f t="shared" ref="AJ209:AK209" ca="1" si="252">IF(AJ210&gt;=0.285,"達成","未")</f>
        <v>#DIV/0!</v>
      </c>
      <c r="AK209" s="166" t="e">
        <f t="shared" ca="1" si="252"/>
        <v>#DIV/0!</v>
      </c>
      <c r="AL209" s="167" t="str">
        <f ca="1">IF(AL210="-","-",IF(AL210&gt;=0.285,"達成","未"))</f>
        <v>-</v>
      </c>
      <c r="AM209" s="251"/>
      <c r="AN209" s="230"/>
      <c r="AO209" s="233"/>
      <c r="AP209" s="236"/>
      <c r="AQ209" s="239"/>
      <c r="AR209" s="178"/>
      <c r="AS209" s="174"/>
      <c r="AT209" s="174"/>
      <c r="AU209" s="184"/>
      <c r="AV209" s="184"/>
      <c r="AW209" s="40"/>
      <c r="AX209" s="99"/>
      <c r="AY209" s="100"/>
      <c r="AZ209" s="3"/>
      <c r="BA209" s="168"/>
      <c r="BB209" s="169"/>
      <c r="BC209" s="169"/>
      <c r="BD209" s="169"/>
      <c r="BE209" s="169"/>
      <c r="BF209" s="169"/>
      <c r="BG209" s="170"/>
    </row>
    <row r="210" spans="1:59" s="4" customFormat="1" ht="20.149999999999999" hidden="1" customHeight="1" outlineLevel="1" thickBot="1" x14ac:dyDescent="0.25">
      <c r="B210" s="227"/>
      <c r="C210" s="220"/>
      <c r="D210" s="220"/>
      <c r="E210" s="220"/>
      <c r="F210" s="220"/>
      <c r="G210" s="220"/>
      <c r="H210" s="220"/>
      <c r="I210" s="220"/>
      <c r="J210" s="220"/>
      <c r="K210" s="220"/>
      <c r="L210" s="220"/>
      <c r="M210" s="220"/>
      <c r="N210" s="220"/>
      <c r="O210" s="220"/>
      <c r="P210" s="220"/>
      <c r="Q210" s="220"/>
      <c r="R210" s="220"/>
      <c r="S210" s="220"/>
      <c r="T210" s="220"/>
      <c r="U210" s="220"/>
      <c r="V210" s="220"/>
      <c r="W210" s="220"/>
      <c r="X210" s="220"/>
      <c r="Y210" s="220"/>
      <c r="Z210" s="220"/>
      <c r="AA210" s="220"/>
      <c r="AB210" s="220"/>
      <c r="AC210" s="220"/>
      <c r="AD210" s="220"/>
      <c r="AE210" s="220"/>
      <c r="AF210" s="220"/>
      <c r="AG210" s="210"/>
      <c r="AH210" s="114" t="e">
        <f ca="1">AVERAGE(AH211:AH216)</f>
        <v>#DIV/0!</v>
      </c>
      <c r="AI210" s="115" t="e">
        <f t="shared" ref="AI210:AK210" ca="1" si="253">AVERAGE(AI211:AI216)</f>
        <v>#DIV/0!</v>
      </c>
      <c r="AJ210" s="115" t="e">
        <f t="shared" ca="1" si="253"/>
        <v>#DIV/0!</v>
      </c>
      <c r="AK210" s="115" t="e">
        <f t="shared" ca="1" si="253"/>
        <v>#DIV/0!</v>
      </c>
      <c r="AL210" s="104" t="str">
        <f ca="1">IFERROR(AVERAGE(AL211:AL216),"-")</f>
        <v>-</v>
      </c>
      <c r="AM210" s="64"/>
      <c r="AN210" s="48" t="e">
        <f>AVERAGE(AN211:AN216)</f>
        <v>#DIV/0!</v>
      </c>
      <c r="AO210" s="30" t="e">
        <f>IF(AN210&gt;=0.285,"達成","未")</f>
        <v>#DIV/0!</v>
      </c>
      <c r="AP210" s="71"/>
      <c r="AQ210" s="72" t="e">
        <f>AVERAGE(AQ211:AQ216)</f>
        <v>#DIV/0!</v>
      </c>
      <c r="AR210" s="62" t="s">
        <v>15</v>
      </c>
      <c r="AS210" s="49" t="s">
        <v>16</v>
      </c>
      <c r="AT210" s="50" t="s">
        <v>58</v>
      </c>
      <c r="AU210" s="38" t="s">
        <v>56</v>
      </c>
      <c r="AV210" s="173" t="s">
        <v>57</v>
      </c>
      <c r="AW210" s="60" t="s">
        <v>66</v>
      </c>
      <c r="AX210" s="214" t="s">
        <v>91</v>
      </c>
      <c r="AY210" s="215">
        <f>MOD(AY208-AY206,7)</f>
        <v>3</v>
      </c>
      <c r="AZ210" s="97" t="s">
        <v>106</v>
      </c>
      <c r="BA210" s="111"/>
      <c r="BB210" s="111" t="s">
        <v>83</v>
      </c>
      <c r="BC210" s="111" t="s">
        <v>84</v>
      </c>
      <c r="BD210" s="111" t="s">
        <v>85</v>
      </c>
      <c r="BE210" s="111" t="s">
        <v>86</v>
      </c>
      <c r="BF210" s="111" t="s">
        <v>87</v>
      </c>
      <c r="BG210" s="111" t="s">
        <v>101</v>
      </c>
    </row>
    <row r="211" spans="1:59" s="4" customFormat="1" ht="20.149999999999999" hidden="1" customHeight="1" outlineLevel="1" x14ac:dyDescent="0.2">
      <c r="B211" s="51" t="str">
        <f>IF($R$5&lt;&gt;"",$R$5,"-")</f>
        <v>-</v>
      </c>
      <c r="C211" s="182"/>
      <c r="D211" s="182"/>
      <c r="E211" s="182"/>
      <c r="F211" s="182"/>
      <c r="G211" s="182"/>
      <c r="H211" s="182"/>
      <c r="I211" s="182"/>
      <c r="J211" s="182"/>
      <c r="K211" s="182"/>
      <c r="L211" s="182"/>
      <c r="M211" s="182"/>
      <c r="N211" s="182"/>
      <c r="O211" s="182"/>
      <c r="P211" s="182"/>
      <c r="Q211" s="182"/>
      <c r="R211" s="182"/>
      <c r="S211" s="182"/>
      <c r="T211" s="182"/>
      <c r="U211" s="182"/>
      <c r="V211" s="182"/>
      <c r="W211" s="182"/>
      <c r="X211" s="182"/>
      <c r="Y211" s="182"/>
      <c r="Z211" s="182"/>
      <c r="AA211" s="182"/>
      <c r="AB211" s="182"/>
      <c r="AC211" s="182"/>
      <c r="AD211" s="182"/>
      <c r="AE211" s="182"/>
      <c r="AF211" s="182"/>
      <c r="AG211" s="61"/>
      <c r="AH211" s="122" t="str">
        <f ca="1">IFERROR(IF(B211="-","-",IF(AY206=7,COUNTIF(OFFSET($C211,0,0,1,$AY206),"○")/(7-BB211),(COUNTIF(OFFSET($C211,0,0,1,$AY206),"○")+COUNTIF(OFFSET($C211,-14,DAY(EOMONTH(C204-1,0))-7+$AY206,1,7-$AY206),"○"))/(7-BB211))),"-")</f>
        <v>-</v>
      </c>
      <c r="AI211" s="116" t="str">
        <f ca="1">IF($B211="-","-",COUNTIF(OFFSET($C211,0,$AY206,1,7),"○")/7-BC211)</f>
        <v>-</v>
      </c>
      <c r="AJ211" s="145" t="str">
        <f ca="1">IF($B211="-","-",COUNTIF(OFFSET($C211,0,$AY206,1,7),"○")/7-BD211)</f>
        <v>-</v>
      </c>
      <c r="AK211" s="145" t="str">
        <f ca="1">IF($B211="-","-",COUNTIF(OFFSET($C211,0,$AY206,1,7),"○")/7-BE211)</f>
        <v>-</v>
      </c>
      <c r="AL211" s="146" t="str">
        <f ca="1">IF($B211="-","-",IF((AY214+SIGN(AY206))&lt;5,"-",COUNTIF(OFFSET(C211,0,AY206+21,1,7),"○")/(7-BF211)))</f>
        <v>-</v>
      </c>
      <c r="AM211" s="65">
        <f>AU211</f>
        <v>0</v>
      </c>
      <c r="AN211" s="41" t="str">
        <f>IFERROR(AM211/AS211,"")</f>
        <v/>
      </c>
      <c r="AO211" s="67" t="str">
        <f t="shared" ref="AO211:AO216" si="254">IFERROR(IF(B211="-",B211,IF(AM211/AS211&gt;=0.285,"達成","未")),"-")</f>
        <v>-</v>
      </c>
      <c r="AP211" s="73">
        <f t="shared" ref="AP211:AP216" si="255">AV211</f>
        <v>0</v>
      </c>
      <c r="AQ211" s="74" t="str">
        <f>IFERROR(AP211/AT211,"")</f>
        <v/>
      </c>
      <c r="AR211" s="176">
        <f>COUNT(C205:AG205)</f>
        <v>31</v>
      </c>
      <c r="AS211" s="175">
        <f t="shared" ref="AS211:AS216" si="256">IF(OR(B211="-",B211=""),0,IFERROR(AR211-COUNTIF(C211:AG211,"外"),))</f>
        <v>0</v>
      </c>
      <c r="AT211" s="175">
        <f t="shared" ref="AT211:AT216" si="257">AS211+AT197</f>
        <v>0</v>
      </c>
      <c r="AU211" s="175">
        <f t="shared" ref="AU211:AU216" si="258">COUNTIF(C211:AG211,"○")</f>
        <v>0</v>
      </c>
      <c r="AV211" s="175">
        <f t="shared" ref="AV211:AV216" si="259">AV197+AU211</f>
        <v>0</v>
      </c>
      <c r="AW211" s="98">
        <f>IF(C204&gt;DATE($K$6,$M$6,1),0,IF(SUM(AS211:AS216)=0,1,IF(AO210="達成",1,0)))</f>
        <v>0</v>
      </c>
      <c r="AX211" s="214"/>
      <c r="AY211" s="215"/>
      <c r="AZ211" s="98">
        <f>IF(C204&gt;DATE($K$6,$M$6,1),0,IF(SUM(AS211:AS216)=0,1,IF(AND(AH210&gt;0.285,AI210&gt;0.285,AJ210&gt;0.285,AK210&gt;0.285,AL210&gt;0.285),1,0)))</f>
        <v>0</v>
      </c>
      <c r="BA211" s="111" t="s">
        <v>95</v>
      </c>
      <c r="BB211" s="111">
        <f ca="1">IF(AY206=7,COUNTIF(OFFSET($C211,0,0,1,$AY206),"外"),COUNTIF(OFFSET($C211,0,0,1,$AY206),"外")+COUNTIF(OFFSET($C211,-13,DAY(EOMONTH(C204-1,0))-7+$AY206,1,7-$AY206),"外"))</f>
        <v>0</v>
      </c>
      <c r="BC211" s="111">
        <f ca="1">COUNTIF(OFFSET($C211,0,$AY206,1,7),"外")</f>
        <v>0</v>
      </c>
      <c r="BD211" s="111">
        <f ca="1">COUNTIF(OFFSET($C211,0,$AY206+7,1,7),"外")</f>
        <v>0</v>
      </c>
      <c r="BE211" s="111">
        <f ca="1">COUNTIF(OFFSET($C211,0,$AY206+14,1,7),"外")</f>
        <v>0</v>
      </c>
      <c r="BF211" s="111">
        <f ca="1">COUNTIF(OFFSET(C211,0,AY206+21,1,7),"外")</f>
        <v>0</v>
      </c>
      <c r="BG211" s="111">
        <f ca="1">SUM(BB211:BF211)</f>
        <v>0</v>
      </c>
    </row>
    <row r="212" spans="1:59" s="4" customFormat="1" ht="20.149999999999999" hidden="1" customHeight="1" outlineLevel="1" x14ac:dyDescent="0.2">
      <c r="B212" s="45" t="str">
        <f>IF($S$5&lt;&gt;"",$S$5,"-")</f>
        <v>-</v>
      </c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80"/>
      <c r="AH212" s="90" t="str">
        <f ca="1">IFERROR(IF(B197="-","-",IF(AY206=7,COUNTIF(OFFSET($C212,0,0,1,$AY206),"○")/(7-BB212),(COUNTIF(OFFSET($C212,0,0,1,$AY206),"○")+COUNTIF(OFFSET($C212,-14,DAY(EOMONTH(C204-1,0))-7+$AY206,1,7-$AY206),"○"))/(7-BB212))),"-")</f>
        <v>-</v>
      </c>
      <c r="AI212" s="89" t="str">
        <f ca="1">IF(B212="-","-",COUNTIF(OFFSET($C212,0,$AY206,1,7),"○")/7-BC212)</f>
        <v>-</v>
      </c>
      <c r="AJ212" s="89" t="str">
        <f ca="1">IF($B212="-","-",COUNTIF(OFFSET($C212,0,$AY207,1,7),"○")/7-BD212)</f>
        <v>-</v>
      </c>
      <c r="AK212" s="89" t="str">
        <f ca="1">IF($B212="-","-",COUNTIF(OFFSET($C212,0,$AY206,1,7),"○")/7-BE212)</f>
        <v>-</v>
      </c>
      <c r="AL212" s="105" t="str">
        <f ca="1">IF($B212="-","-",IF((AY214+SIGN(AY206))&lt;5,"-",COUNTIF(OFFSET(C212,0,AY206+21,1,7),"○")/(7-BF212)))</f>
        <v>-</v>
      </c>
      <c r="AM212" s="172">
        <f t="shared" ref="AM212:AM214" si="260">AU212</f>
        <v>0</v>
      </c>
      <c r="AN212" s="41" t="str">
        <f t="shared" ref="AN212" si="261">IFERROR(AM212/AS212,"")</f>
        <v/>
      </c>
      <c r="AO212" s="66" t="str">
        <f t="shared" si="254"/>
        <v>-</v>
      </c>
      <c r="AP212" s="177">
        <f t="shared" si="255"/>
        <v>0</v>
      </c>
      <c r="AQ212" s="75" t="str">
        <f t="shared" ref="AQ212:AQ214" si="262">IFERROR(AP212/AT212,"")</f>
        <v/>
      </c>
      <c r="AR212" s="176">
        <f>COUNT(C205:AG205)</f>
        <v>31</v>
      </c>
      <c r="AS212" s="175">
        <f t="shared" si="256"/>
        <v>0</v>
      </c>
      <c r="AT212" s="175">
        <f t="shared" si="257"/>
        <v>0</v>
      </c>
      <c r="AU212" s="175">
        <f t="shared" si="258"/>
        <v>0</v>
      </c>
      <c r="AV212" s="175">
        <f t="shared" si="259"/>
        <v>0</v>
      </c>
      <c r="AW212" s="40"/>
      <c r="AX212" s="216" t="s">
        <v>92</v>
      </c>
      <c r="AY212" s="196">
        <f>SIGN(AY206)+SIGN(AY210)+AY214</f>
        <v>5</v>
      </c>
      <c r="BA212" s="111" t="s">
        <v>96</v>
      </c>
      <c r="BB212" s="111">
        <f ca="1">IF(AY206=7,COUNTIF(OFFSET($C212,0,0,1,$AY206),"外"),COUNTIF(OFFSET($C212,0,0,1,$AY206),"外")+COUNTIF(OFFSET($C212,-13,DAY(EOMONTH(C204-1,0))-7+$AY206,1,7-$AY206),"外"))</f>
        <v>0</v>
      </c>
      <c r="BC212" s="111">
        <f ca="1">COUNTIF(OFFSET($C212,0,$AY206,1,7),"外")</f>
        <v>0</v>
      </c>
      <c r="BD212" s="111">
        <f ca="1">COUNTIF(OFFSET($C212,0,$AY206+7,1,7),"外")</f>
        <v>0</v>
      </c>
      <c r="BE212" s="111">
        <f ca="1">COUNTIF(OFFSET($C212,0,$AY206+14,1,7),"外")</f>
        <v>0</v>
      </c>
      <c r="BF212" s="111">
        <f ca="1">COUNTIF(OFFSET(C212,0,AY206+21,1,7),"外")</f>
        <v>0</v>
      </c>
      <c r="BG212" s="111">
        <f t="shared" ref="BG212:BG214" ca="1" si="263">SUM(BB212:BF212)</f>
        <v>0</v>
      </c>
    </row>
    <row r="213" spans="1:59" s="4" customFormat="1" ht="20.149999999999999" hidden="1" customHeight="1" outlineLevel="1" x14ac:dyDescent="0.2">
      <c r="B213" s="45" t="str">
        <f>IF($T$5&lt;&gt;"",$T$5,"-")</f>
        <v>-</v>
      </c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80"/>
      <c r="AH213" s="90" t="str">
        <f ca="1">IFERROR(IF(B213="-","-",IF(AY206=7,COUNTIF(OFFSET($C213,0,0,1,$AY206),"○")/(7-BB213),(COUNTIF(OFFSET($C213,0,0,1,$AY206),"○")+COUNTIF(OFFSET($C213,-14,DAY(EOMONTH(C204-1,0))-7+$AY206,1,7-$AY206),"○"))/(7-BB213))),"-")</f>
        <v>-</v>
      </c>
      <c r="AI213" s="89" t="str">
        <f ca="1">IF(B213="-","-",COUNTIF(OFFSET($C213,0,$AY206,1,7),"○")/7-BC213)</f>
        <v>-</v>
      </c>
      <c r="AJ213" s="89" t="str">
        <f ca="1">IF($B213="-","-",COUNTIF(OFFSET($C213,0,$AY206,1,7),"○")/7-BD213)</f>
        <v>-</v>
      </c>
      <c r="AK213" s="89" t="str">
        <f ca="1">IF($B213="-","-",COUNTIF(OFFSET($C213,0,$AY206,1,7),"○")/7-BE213)</f>
        <v>-</v>
      </c>
      <c r="AL213" s="105" t="str">
        <f ca="1">IF($B213="-","-",IF((AY214+SIGN(AY206))&lt;5,"-",COUNTIF(OFFSET(C213,0,AY206+21,1,7),"○")/(7-BF213)))</f>
        <v>-</v>
      </c>
      <c r="AM213" s="172">
        <f t="shared" si="260"/>
        <v>0</v>
      </c>
      <c r="AN213" s="41" t="str">
        <f>IFERROR(AM213/AS213,"")</f>
        <v/>
      </c>
      <c r="AO213" s="66" t="str">
        <f t="shared" si="254"/>
        <v>-</v>
      </c>
      <c r="AP213" s="177">
        <f t="shared" si="255"/>
        <v>0</v>
      </c>
      <c r="AQ213" s="75" t="str">
        <f t="shared" si="262"/>
        <v/>
      </c>
      <c r="AR213" s="176">
        <f>COUNT(C205:AG205)</f>
        <v>31</v>
      </c>
      <c r="AS213" s="175">
        <f t="shared" si="256"/>
        <v>0</v>
      </c>
      <c r="AT213" s="175">
        <f t="shared" si="257"/>
        <v>0</v>
      </c>
      <c r="AU213" s="175">
        <f t="shared" si="258"/>
        <v>0</v>
      </c>
      <c r="AV213" s="175">
        <f t="shared" si="259"/>
        <v>0</v>
      </c>
      <c r="AW213" s="40"/>
      <c r="AX213" s="217"/>
      <c r="AY213" s="197"/>
      <c r="BA213" s="111" t="s">
        <v>97</v>
      </c>
      <c r="BB213" s="111">
        <f ca="1">IF(AY206=7,COUNTIF(OFFSET($C213,0,0,1,$AY206),"外"),COUNTIF(OFFSET($C213,0,0,1,$AY206),"外")+COUNTIF(OFFSET($C213,-13,DAY(EOMONTH(C204-1,0))-7+$AY206,1,7-$AY206),"外"))</f>
        <v>0</v>
      </c>
      <c r="BC213" s="111">
        <f ca="1">COUNTIF(OFFSET($C213,0,$AY206,1,7),"外")</f>
        <v>0</v>
      </c>
      <c r="BD213" s="111">
        <f ca="1">COUNTIF(OFFSET($C213,0,$AY206+7,1,7),"外")</f>
        <v>0</v>
      </c>
      <c r="BE213" s="111">
        <f ca="1">COUNTIF(OFFSET($C213,0,$AY206+14,1,7),"外")</f>
        <v>0</v>
      </c>
      <c r="BF213" s="111">
        <f ca="1">COUNTIF(OFFSET(C213,0,AY206+21,1,7),"外")</f>
        <v>0</v>
      </c>
      <c r="BG213" s="111">
        <f t="shared" ca="1" si="263"/>
        <v>0</v>
      </c>
    </row>
    <row r="214" spans="1:59" s="4" customFormat="1" ht="20.149999999999999" hidden="1" customHeight="1" outlineLevel="1" x14ac:dyDescent="0.2">
      <c r="B214" s="45" t="str">
        <f>IF($U$5&lt;&gt;"",$U$5,"-")</f>
        <v>-</v>
      </c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80"/>
      <c r="AH214" s="90" t="str">
        <f ca="1">IFERROR(IF(B214="-","-",IF(AY206=7,COUNTIF(OFFSET($C214,0,0,1,$AY206),"○")/(7-BB214),(COUNTIF(OFFSET($C214,0,0,1,$AY206),"○")+COUNTIF(OFFSET($C214,-14,DAY(EOMONTH(C204-1,0))-7+$AY206,1,7-$AY206),"○"))/(7-BB214))),"-")</f>
        <v>-</v>
      </c>
      <c r="AI214" s="89" t="str">
        <f ca="1">IF(B214="-","-",COUNTIF(OFFSET($C214,0,$AY206,1,7),"○")/7-BC214)</f>
        <v>-</v>
      </c>
      <c r="AJ214" s="89" t="str">
        <f ca="1">IF($B214="-","-",COUNTIF(OFFSET($C214,0,$AY206,1,7),"○")/7-BD214)</f>
        <v>-</v>
      </c>
      <c r="AK214" s="89" t="str">
        <f ca="1">IF($B214="-","-",COUNTIF(OFFSET($C214,0,$AY206,1,7),"○")/7-BE214)</f>
        <v>-</v>
      </c>
      <c r="AL214" s="105" t="str">
        <f ca="1">IF($B214="-","-",IF((AY214+SIGN(AY206))&lt;5,"-",COUNTIF(OFFSET(C214,0,AY206+21,1,7),"○")/(7-BF214)))</f>
        <v>-</v>
      </c>
      <c r="AM214" s="172">
        <f t="shared" si="260"/>
        <v>0</v>
      </c>
      <c r="AN214" s="41" t="str">
        <f t="shared" ref="AN214:AN215" si="264">IFERROR(AM214/AS214,"")</f>
        <v/>
      </c>
      <c r="AO214" s="66" t="str">
        <f t="shared" si="254"/>
        <v>-</v>
      </c>
      <c r="AP214" s="177">
        <f t="shared" si="255"/>
        <v>0</v>
      </c>
      <c r="AQ214" s="75" t="str">
        <f t="shared" si="262"/>
        <v/>
      </c>
      <c r="AR214" s="176">
        <f>COUNT(C205:AG205)</f>
        <v>31</v>
      </c>
      <c r="AS214" s="175">
        <f t="shared" si="256"/>
        <v>0</v>
      </c>
      <c r="AT214" s="175">
        <f t="shared" si="257"/>
        <v>0</v>
      </c>
      <c r="AU214" s="175">
        <f t="shared" si="258"/>
        <v>0</v>
      </c>
      <c r="AV214" s="175">
        <f t="shared" si="259"/>
        <v>0</v>
      </c>
      <c r="AW214" s="40"/>
      <c r="AX214" s="194" t="s">
        <v>93</v>
      </c>
      <c r="AY214" s="196">
        <f>ROUNDDOWN((AY208-AY206)/7,0)</f>
        <v>3</v>
      </c>
      <c r="BA214" s="111" t="s">
        <v>98</v>
      </c>
      <c r="BB214" s="111">
        <f ca="1">IF(AY206=7,COUNTIF(OFFSET($C214,0,0,1,$AY206),"外"),COUNTIF(OFFSET($C214,0,0,1,$AY206),"外")+COUNTIF(OFFSET($C214,-13,DAY(EOMONTH(C204-1,0))-7+$AY206,1,7-$AY206),"外"))</f>
        <v>0</v>
      </c>
      <c r="BC214" s="111">
        <f ca="1">COUNTIF(OFFSET($C214,0,$AY206,1,7),"外")</f>
        <v>0</v>
      </c>
      <c r="BD214" s="111">
        <f ca="1">COUNTIF(OFFSET($C214,0,$AY206+7,1,7),"外")</f>
        <v>0</v>
      </c>
      <c r="BE214" s="111">
        <f ca="1">COUNTIF(OFFSET($C214,0,$AY206+14,1,7),"外")</f>
        <v>0</v>
      </c>
      <c r="BF214" s="111">
        <f ca="1">COUNTIF(OFFSET(C214,0,AY206+21,1,7),"外")</f>
        <v>0</v>
      </c>
      <c r="BG214" s="111">
        <f t="shared" ca="1" si="263"/>
        <v>0</v>
      </c>
    </row>
    <row r="215" spans="1:59" s="4" customFormat="1" ht="20.149999999999999" hidden="1" customHeight="1" outlineLevel="1" x14ac:dyDescent="0.2">
      <c r="B215" s="45" t="str">
        <f>IF($V$5&lt;&gt;"",$V$5,"-")</f>
        <v>-</v>
      </c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80"/>
      <c r="AH215" s="90" t="str">
        <f ca="1">IFERROR(IF(B215="-","-",IF(AY206=7,COUNTIF(OFFSET($C215,0,0,1,$AY206),"○")/(7-BB215),(COUNTIF(OFFSET($C215,0,0,1,$AY206),"○")+COUNTIF(OFFSET($C215,-14,DAY(EOMONTH(C204-1,0))-7+$AY206,1,7-$AY206),"○"))/(7-BB215))),"-")</f>
        <v>-</v>
      </c>
      <c r="AI215" s="89" t="str">
        <f ca="1">IF(B215="-","-",COUNTIF(OFFSET($C215,0,$AY206,1,7),"○")/7-BC215)</f>
        <v>-</v>
      </c>
      <c r="AJ215" s="89" t="str">
        <f ca="1">IF($B215="-","-",COUNTIF(OFFSET($C215,0,$AY206,1,7),"○")/7-BD215)</f>
        <v>-</v>
      </c>
      <c r="AK215" s="89" t="str">
        <f ca="1">IF($B215="-","-",COUNTIF(OFFSET($C215,0,$AY206,1,7),"○")/7-BE215)</f>
        <v>-</v>
      </c>
      <c r="AL215" s="105" t="str">
        <f ca="1">IF($B215="-","-",IF((AY214+SIGN(AY206))&lt;5,"-",COUNTIF(OFFSET(C215,0,AY206+21,1,7),"○")/(7-BF215)))</f>
        <v>-</v>
      </c>
      <c r="AM215" s="172">
        <f>AU215</f>
        <v>0</v>
      </c>
      <c r="AN215" s="41" t="str">
        <f t="shared" si="264"/>
        <v/>
      </c>
      <c r="AO215" s="66" t="str">
        <f t="shared" si="254"/>
        <v>-</v>
      </c>
      <c r="AP215" s="177">
        <f t="shared" si="255"/>
        <v>0</v>
      </c>
      <c r="AQ215" s="75" t="str">
        <f>IFERROR(AP215/AT215,"")</f>
        <v/>
      </c>
      <c r="AR215" s="176">
        <f>COUNT(C205:AG205)</f>
        <v>31</v>
      </c>
      <c r="AS215" s="175">
        <f t="shared" si="256"/>
        <v>0</v>
      </c>
      <c r="AT215" s="175">
        <f t="shared" si="257"/>
        <v>0</v>
      </c>
      <c r="AU215" s="175">
        <f t="shared" si="258"/>
        <v>0</v>
      </c>
      <c r="AV215" s="175">
        <f t="shared" si="259"/>
        <v>0</v>
      </c>
      <c r="AW215" s="40"/>
      <c r="AX215" s="195"/>
      <c r="AY215" s="197"/>
      <c r="BA215" s="111" t="s">
        <v>99</v>
      </c>
      <c r="BB215" s="111">
        <f ca="1">IF(AY206=7,COUNTIF(OFFSET($C215,0,0,1,$AY206),"外"),COUNTIF(OFFSET($C215,0,0,1,$AY206),"外")+COUNTIF(OFFSET($C215,-13,DAY(EOMONTH(C204-1,0))-7+$AY206,1,7-$AY206),"外"))</f>
        <v>0</v>
      </c>
      <c r="BC215" s="111">
        <f ca="1">COUNTIF(OFFSET($C215,0,$AY206,1,7),"外")</f>
        <v>0</v>
      </c>
      <c r="BD215" s="111">
        <f ca="1">COUNTIF(OFFSET($C215,0,$AY206+7,1,7),"外")</f>
        <v>0</v>
      </c>
      <c r="BE215" s="111">
        <f ca="1">COUNTIF(OFFSET($C215,0,$AY206+14,1,7),"外")</f>
        <v>0</v>
      </c>
      <c r="BF215" s="111">
        <f ca="1">COUNTIF(OFFSET(C215,0,AY206+21,1,7),"外")</f>
        <v>0</v>
      </c>
      <c r="BG215" s="111">
        <f ca="1">SUM(BB215:BF215)</f>
        <v>0</v>
      </c>
    </row>
    <row r="216" spans="1:59" s="4" customFormat="1" ht="20.149999999999999" hidden="1" customHeight="1" outlineLevel="1" thickBot="1" x14ac:dyDescent="0.25">
      <c r="B216" s="46" t="str">
        <f>IF($W$5&lt;&gt;"",$W$5,"-")</f>
        <v>-</v>
      </c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55"/>
      <c r="AH216" s="91" t="str">
        <f ca="1">IFERROR(IF(B216="-","-",IF(AY206=7,COUNTIF(OFFSET($C216,0,0,1,$AY206),"○")/(7-BB216),(COUNTIF(OFFSET($C216,0,0,1,$AY206),"○")+COUNTIF(OFFSET($C216,-14,DAY(EOMONTH(C204-1,0))-7+$AY206,1,7-$AY206),"○"))/(7-BB216))),"-")</f>
        <v>-</v>
      </c>
      <c r="AI216" s="92" t="str">
        <f ca="1">IF(B216="-","-",COUNTIF(OFFSET($C216,0,$AY206,1,7),"○")/7-BC216)</f>
        <v>-</v>
      </c>
      <c r="AJ216" s="92" t="str">
        <f ca="1">IF($B216="-","-",COUNTIF(OFFSET($C216,0,$AY206,1,7),"○")/7-BD216)</f>
        <v>-</v>
      </c>
      <c r="AK216" s="92" t="str">
        <f ca="1">IF($B216="-","-",COUNTIF(OFFSET($C216,0,$AY206,1,7),"○")/7-BE216)</f>
        <v>-</v>
      </c>
      <c r="AL216" s="106" t="str">
        <f ca="1">IF($B216="-","-",IF((AY214+SIGN(AY206))&lt;5,"-",COUNTIF(OFFSET(C216,0,AY206+21,1,7),"○")/(7-BF216)))</f>
        <v>-</v>
      </c>
      <c r="AM216" s="64">
        <f t="shared" ref="AM216" si="265">AU216</f>
        <v>0</v>
      </c>
      <c r="AN216" s="48" t="str">
        <f>IFERROR(AM216/AS216,"")</f>
        <v/>
      </c>
      <c r="AO216" s="30" t="str">
        <f t="shared" si="254"/>
        <v>-</v>
      </c>
      <c r="AP216" s="71">
        <f t="shared" si="255"/>
        <v>0</v>
      </c>
      <c r="AQ216" s="72" t="str">
        <f t="shared" ref="AQ216" si="266">IFERROR(AP216/AT216,"")</f>
        <v/>
      </c>
      <c r="AR216" s="176">
        <f>COUNT(C205:AG205)</f>
        <v>31</v>
      </c>
      <c r="AS216" s="175">
        <f t="shared" si="256"/>
        <v>0</v>
      </c>
      <c r="AT216" s="175">
        <f t="shared" si="257"/>
        <v>0</v>
      </c>
      <c r="AU216" s="175">
        <f t="shared" si="258"/>
        <v>0</v>
      </c>
      <c r="AV216" s="175">
        <f t="shared" si="259"/>
        <v>0</v>
      </c>
      <c r="AW216" s="40"/>
      <c r="AX216" s="101"/>
      <c r="AY216" s="102"/>
      <c r="BA216" s="111" t="s">
        <v>100</v>
      </c>
      <c r="BB216" s="111">
        <f ca="1">IF(AY206=7,COUNTIF(OFFSET($C216,0,0,1,$AY206),"外"),COUNTIF(OFFSET($C216,0,0,1,$AY206),"外")+COUNTIF(OFFSET($C216,-13,DAY(EOMONTH(C204-1,0))-7+$AY206,1,7-$AY206),"外"))</f>
        <v>0</v>
      </c>
      <c r="BC216" s="111">
        <f ca="1">COUNTIF(OFFSET($C216,0,$AY206,1,7),"外")</f>
        <v>0</v>
      </c>
      <c r="BD216" s="111">
        <f ca="1">COUNTIF(OFFSET($C216,0,$AY206+7,1,7),"外")</f>
        <v>0</v>
      </c>
      <c r="BE216" s="111">
        <f ca="1">COUNTIF(OFFSET($C216,0,$AY206+14,1,7),"外")</f>
        <v>0</v>
      </c>
      <c r="BF216" s="111">
        <f ca="1">COUNTIF(OFFSET(C216,0,AY206+21,1,7),"外")</f>
        <v>0</v>
      </c>
      <c r="BG216" s="111">
        <f t="shared" ref="BG216" ca="1" si="267">SUM(BB216:BF216)</f>
        <v>0</v>
      </c>
    </row>
    <row r="217" spans="1:59" s="4" customFormat="1" ht="13.5" hidden="1" outlineLevel="1" thickBot="1" x14ac:dyDescent="0.25">
      <c r="A217" s="2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2"/>
      <c r="AI217" s="2"/>
      <c r="AJ217" s="2"/>
      <c r="AK217" s="2"/>
      <c r="AL217" s="2"/>
      <c r="AM217" s="2"/>
      <c r="AN217" s="40"/>
      <c r="AO217" s="2"/>
      <c r="AP217" s="2"/>
      <c r="AQ217" s="2"/>
      <c r="AR217" s="32"/>
      <c r="AS217" s="32"/>
      <c r="AT217" s="32"/>
      <c r="AU217" s="32"/>
      <c r="AV217" s="32"/>
    </row>
    <row r="218" spans="1:59" s="4" customFormat="1" ht="13" hidden="1" customHeight="1" outlineLevel="1" x14ac:dyDescent="0.2">
      <c r="A218" s="2"/>
      <c r="B218" s="181" t="s">
        <v>0</v>
      </c>
      <c r="C218" s="252">
        <f>DATE(YEAR(C204),MONTH(C204)+1,DAY(C204))</f>
        <v>46023</v>
      </c>
      <c r="D218" s="253"/>
      <c r="E218" s="253"/>
      <c r="F218" s="253"/>
      <c r="G218" s="253"/>
      <c r="H218" s="253"/>
      <c r="I218" s="253"/>
      <c r="J218" s="253"/>
      <c r="K218" s="253"/>
      <c r="L218" s="253"/>
      <c r="M218" s="253"/>
      <c r="N218" s="253"/>
      <c r="O218" s="253"/>
      <c r="P218" s="253"/>
      <c r="Q218" s="253"/>
      <c r="R218" s="253"/>
      <c r="S218" s="253"/>
      <c r="T218" s="253"/>
      <c r="U218" s="253"/>
      <c r="V218" s="253"/>
      <c r="W218" s="253"/>
      <c r="X218" s="253"/>
      <c r="Y218" s="253"/>
      <c r="Z218" s="253"/>
      <c r="AA218" s="253"/>
      <c r="AB218" s="253"/>
      <c r="AC218" s="253"/>
      <c r="AD218" s="253"/>
      <c r="AE218" s="253"/>
      <c r="AF218" s="253"/>
      <c r="AG218" s="253"/>
      <c r="AH218" s="254" t="s">
        <v>113</v>
      </c>
      <c r="AI218" s="255"/>
      <c r="AJ218" s="255"/>
      <c r="AK218" s="255"/>
      <c r="AL218" s="256"/>
      <c r="AM218" s="260" t="s">
        <v>46</v>
      </c>
      <c r="AN218" s="261"/>
      <c r="AO218" s="262"/>
      <c r="AP218" s="266" t="s">
        <v>11</v>
      </c>
      <c r="AQ218" s="267"/>
      <c r="AR218" s="270" t="s">
        <v>15</v>
      </c>
      <c r="AS218" s="206" t="s">
        <v>16</v>
      </c>
      <c r="AT218" s="221" t="s">
        <v>17</v>
      </c>
      <c r="AU218" s="241"/>
      <c r="AV218" s="241"/>
      <c r="AW218" s="40"/>
      <c r="AX218" s="242" t="s">
        <v>88</v>
      </c>
      <c r="AY218" s="243"/>
      <c r="AZ218" s="2"/>
      <c r="BA218" s="2"/>
      <c r="BB218" s="2"/>
      <c r="BC218" s="2"/>
      <c r="BD218" s="2"/>
      <c r="BE218" s="2"/>
      <c r="BF218" s="2"/>
      <c r="BG218" s="2"/>
    </row>
    <row r="219" spans="1:59" s="4" customFormat="1" ht="13" hidden="1" customHeight="1" outlineLevel="1" x14ac:dyDescent="0.2">
      <c r="A219" s="2"/>
      <c r="B219" s="10" t="s">
        <v>1</v>
      </c>
      <c r="C219" s="11">
        <f>DATE(YEAR(C218),MONTH(C218),DAY(C218))</f>
        <v>46023</v>
      </c>
      <c r="D219" s="11">
        <f>IF(MONTH(DATE(YEAR(C219),MONTH(C219),DAY(C219)+1))=MONTH($C218),DATE(YEAR(C219),MONTH(C219),DAY(C219)+1),"")</f>
        <v>46024</v>
      </c>
      <c r="E219" s="11">
        <f t="shared" ref="E219:AG219" si="268">IF(MONTH(DATE(YEAR(D219),MONTH(D219),DAY(D219)+1))=MONTH($C218),DATE(YEAR(D219),MONTH(D219),DAY(D219)+1),"")</f>
        <v>46025</v>
      </c>
      <c r="F219" s="16">
        <f t="shared" si="268"/>
        <v>46026</v>
      </c>
      <c r="G219" s="11">
        <f t="shared" si="268"/>
        <v>46027</v>
      </c>
      <c r="H219" s="11">
        <f t="shared" si="268"/>
        <v>46028</v>
      </c>
      <c r="I219" s="11">
        <f t="shared" si="268"/>
        <v>46029</v>
      </c>
      <c r="J219" s="11">
        <f t="shared" si="268"/>
        <v>46030</v>
      </c>
      <c r="K219" s="11">
        <f t="shared" si="268"/>
        <v>46031</v>
      </c>
      <c r="L219" s="11">
        <f t="shared" si="268"/>
        <v>46032</v>
      </c>
      <c r="M219" s="11">
        <f t="shared" si="268"/>
        <v>46033</v>
      </c>
      <c r="N219" s="11">
        <f t="shared" si="268"/>
        <v>46034</v>
      </c>
      <c r="O219" s="11">
        <f t="shared" si="268"/>
        <v>46035</v>
      </c>
      <c r="P219" s="11">
        <f t="shared" si="268"/>
        <v>46036</v>
      </c>
      <c r="Q219" s="11">
        <f t="shared" si="268"/>
        <v>46037</v>
      </c>
      <c r="R219" s="11">
        <f t="shared" si="268"/>
        <v>46038</v>
      </c>
      <c r="S219" s="11">
        <f t="shared" si="268"/>
        <v>46039</v>
      </c>
      <c r="T219" s="11">
        <f t="shared" si="268"/>
        <v>46040</v>
      </c>
      <c r="U219" s="11">
        <f t="shared" si="268"/>
        <v>46041</v>
      </c>
      <c r="V219" s="11">
        <f t="shared" si="268"/>
        <v>46042</v>
      </c>
      <c r="W219" s="11">
        <f t="shared" si="268"/>
        <v>46043</v>
      </c>
      <c r="X219" s="11">
        <f t="shared" si="268"/>
        <v>46044</v>
      </c>
      <c r="Y219" s="11">
        <f t="shared" si="268"/>
        <v>46045</v>
      </c>
      <c r="Z219" s="11">
        <f t="shared" si="268"/>
        <v>46046</v>
      </c>
      <c r="AA219" s="11">
        <f t="shared" si="268"/>
        <v>46047</v>
      </c>
      <c r="AB219" s="11">
        <f t="shared" si="268"/>
        <v>46048</v>
      </c>
      <c r="AC219" s="11">
        <f t="shared" si="268"/>
        <v>46049</v>
      </c>
      <c r="AD219" s="11">
        <f t="shared" si="268"/>
        <v>46050</v>
      </c>
      <c r="AE219" s="11">
        <f t="shared" si="268"/>
        <v>46051</v>
      </c>
      <c r="AF219" s="11">
        <f t="shared" si="268"/>
        <v>46052</v>
      </c>
      <c r="AG219" s="29">
        <f t="shared" si="268"/>
        <v>46053</v>
      </c>
      <c r="AH219" s="257"/>
      <c r="AI219" s="258"/>
      <c r="AJ219" s="258"/>
      <c r="AK219" s="258"/>
      <c r="AL219" s="259"/>
      <c r="AM219" s="263"/>
      <c r="AN219" s="264"/>
      <c r="AO219" s="265"/>
      <c r="AP219" s="268"/>
      <c r="AQ219" s="269"/>
      <c r="AR219" s="271"/>
      <c r="AS219" s="207"/>
      <c r="AT219" s="221"/>
      <c r="AU219" s="241"/>
      <c r="AV219" s="241"/>
      <c r="AW219" s="40"/>
      <c r="AX219" s="244"/>
      <c r="AY219" s="245"/>
      <c r="AZ219" s="2"/>
      <c r="BA219" s="2"/>
      <c r="BB219" s="2"/>
      <c r="BC219" s="2"/>
      <c r="BD219" s="2"/>
      <c r="BE219" s="2"/>
      <c r="BF219" s="2"/>
      <c r="BG219" s="2"/>
    </row>
    <row r="220" spans="1:59" s="4" customFormat="1" ht="13" hidden="1" customHeight="1" outlineLevel="1" x14ac:dyDescent="0.2">
      <c r="A220" s="2"/>
      <c r="B220" s="10" t="s">
        <v>2</v>
      </c>
      <c r="C220" s="12" t="str">
        <f t="shared" ref="C220:AG220" si="269">TEXT(C219,"aaa")</f>
        <v>木</v>
      </c>
      <c r="D220" s="12" t="str">
        <f t="shared" si="269"/>
        <v>金</v>
      </c>
      <c r="E220" s="12" t="str">
        <f t="shared" si="269"/>
        <v>土</v>
      </c>
      <c r="F220" s="17" t="str">
        <f t="shared" si="269"/>
        <v>日</v>
      </c>
      <c r="G220" s="12" t="str">
        <f t="shared" si="269"/>
        <v>月</v>
      </c>
      <c r="H220" s="12" t="str">
        <f t="shared" si="269"/>
        <v>火</v>
      </c>
      <c r="I220" s="12" t="str">
        <f t="shared" si="269"/>
        <v>水</v>
      </c>
      <c r="J220" s="12" t="str">
        <f t="shared" si="269"/>
        <v>木</v>
      </c>
      <c r="K220" s="12" t="str">
        <f t="shared" si="269"/>
        <v>金</v>
      </c>
      <c r="L220" s="12" t="str">
        <f t="shared" si="269"/>
        <v>土</v>
      </c>
      <c r="M220" s="12" t="str">
        <f t="shared" si="269"/>
        <v>日</v>
      </c>
      <c r="N220" s="12" t="str">
        <f t="shared" si="269"/>
        <v>月</v>
      </c>
      <c r="O220" s="12" t="str">
        <f t="shared" si="269"/>
        <v>火</v>
      </c>
      <c r="P220" s="12" t="str">
        <f t="shared" si="269"/>
        <v>水</v>
      </c>
      <c r="Q220" s="12" t="str">
        <f t="shared" si="269"/>
        <v>木</v>
      </c>
      <c r="R220" s="12" t="str">
        <f t="shared" si="269"/>
        <v>金</v>
      </c>
      <c r="S220" s="12" t="str">
        <f t="shared" si="269"/>
        <v>土</v>
      </c>
      <c r="T220" s="12" t="str">
        <f t="shared" si="269"/>
        <v>日</v>
      </c>
      <c r="U220" s="12" t="str">
        <f t="shared" si="269"/>
        <v>月</v>
      </c>
      <c r="V220" s="12" t="str">
        <f t="shared" si="269"/>
        <v>火</v>
      </c>
      <c r="W220" s="12" t="str">
        <f t="shared" si="269"/>
        <v>水</v>
      </c>
      <c r="X220" s="12" t="str">
        <f t="shared" si="269"/>
        <v>木</v>
      </c>
      <c r="Y220" s="12" t="str">
        <f t="shared" si="269"/>
        <v>金</v>
      </c>
      <c r="Z220" s="12" t="str">
        <f t="shared" si="269"/>
        <v>土</v>
      </c>
      <c r="AA220" s="12" t="str">
        <f t="shared" si="269"/>
        <v>日</v>
      </c>
      <c r="AB220" s="12" t="str">
        <f t="shared" si="269"/>
        <v>月</v>
      </c>
      <c r="AC220" s="12" t="str">
        <f t="shared" si="269"/>
        <v>火</v>
      </c>
      <c r="AD220" s="12" t="str">
        <f t="shared" si="269"/>
        <v>水</v>
      </c>
      <c r="AE220" s="12" t="str">
        <f t="shared" si="269"/>
        <v>木</v>
      </c>
      <c r="AF220" s="12" t="str">
        <f t="shared" si="269"/>
        <v>金</v>
      </c>
      <c r="AG220" s="180" t="str">
        <f t="shared" si="269"/>
        <v>土</v>
      </c>
      <c r="AH220" s="246" t="s">
        <v>83</v>
      </c>
      <c r="AI220" s="247" t="s">
        <v>84</v>
      </c>
      <c r="AJ220" s="247" t="s">
        <v>85</v>
      </c>
      <c r="AK220" s="247" t="s">
        <v>86</v>
      </c>
      <c r="AL220" s="248" t="s">
        <v>87</v>
      </c>
      <c r="AM220" s="249" t="s">
        <v>40</v>
      </c>
      <c r="AN220" s="228" t="s">
        <v>12</v>
      </c>
      <c r="AO220" s="231" t="s">
        <v>47</v>
      </c>
      <c r="AP220" s="234" t="s">
        <v>40</v>
      </c>
      <c r="AQ220" s="237" t="s">
        <v>13</v>
      </c>
      <c r="AR220" s="240"/>
      <c r="AS220" s="221"/>
      <c r="AT220" s="221"/>
      <c r="AU220" s="171"/>
      <c r="AV220" s="171"/>
      <c r="AW220" s="40"/>
      <c r="AX220" s="223" t="s">
        <v>89</v>
      </c>
      <c r="AY220" s="224">
        <f>ABS(IF(WEEKDAY(C218,3)=0,7,WEEKDAY(C218,3)-7))</f>
        <v>4</v>
      </c>
      <c r="AZ220" s="2"/>
      <c r="BA220" s="2"/>
      <c r="BB220" s="2"/>
      <c r="BC220" s="2"/>
      <c r="BD220" s="2"/>
      <c r="BE220" s="2"/>
      <c r="BF220" s="2"/>
      <c r="BG220" s="2"/>
    </row>
    <row r="221" spans="1:59" s="4" customFormat="1" ht="27" hidden="1" customHeight="1" outlineLevel="1" x14ac:dyDescent="0.2">
      <c r="A221" s="3"/>
      <c r="B221" s="225" t="s">
        <v>3</v>
      </c>
      <c r="C221" s="218" t="str">
        <f>IFERROR(VLOOKUP(C219,祝日一覧!$A:$C,3,FALSE),"")</f>
        <v>元日</v>
      </c>
      <c r="D221" s="218" t="str">
        <f>IFERROR(VLOOKUP(D219,祝日一覧!$A:$C,3,FALSE),"")</f>
        <v>年末年始休暇</v>
      </c>
      <c r="E221" s="218" t="str">
        <f>IFERROR(VLOOKUP(E219,祝日一覧!$A:$C,3,FALSE),"")</f>
        <v>年末年始休暇</v>
      </c>
      <c r="F221" s="218" t="str">
        <f>IFERROR(VLOOKUP(F219,祝日一覧!$A:$C,3,FALSE),"")</f>
        <v/>
      </c>
      <c r="G221" s="218" t="str">
        <f>IFERROR(VLOOKUP(G219,祝日一覧!$A:$C,3,FALSE),"")</f>
        <v/>
      </c>
      <c r="H221" s="218" t="str">
        <f>IFERROR(VLOOKUP(H219,祝日一覧!$A:$C,3,FALSE),"")</f>
        <v/>
      </c>
      <c r="I221" s="218" t="str">
        <f>IFERROR(VLOOKUP(I219,祝日一覧!$A:$C,3,FALSE),"")</f>
        <v/>
      </c>
      <c r="J221" s="218" t="str">
        <f>IFERROR(VLOOKUP(J219,祝日一覧!$A:$C,3,FALSE),"")</f>
        <v/>
      </c>
      <c r="K221" s="218" t="str">
        <f>IFERROR(VLOOKUP(K219,祝日一覧!$A:$C,3,FALSE),"")</f>
        <v/>
      </c>
      <c r="L221" s="218" t="str">
        <f>IFERROR(VLOOKUP(L219,祝日一覧!$A:$C,3,FALSE),"")</f>
        <v/>
      </c>
      <c r="M221" s="218" t="str">
        <f>IFERROR(VLOOKUP(M219,祝日一覧!$A:$C,3,FALSE),"")</f>
        <v/>
      </c>
      <c r="N221" s="218" t="str">
        <f>IFERROR(VLOOKUP(N219,祝日一覧!$A:$C,3,FALSE),"")</f>
        <v>成人の日</v>
      </c>
      <c r="O221" s="218" t="str">
        <f>IFERROR(VLOOKUP(O219,祝日一覧!$A:$C,3,FALSE),"")</f>
        <v/>
      </c>
      <c r="P221" s="218" t="str">
        <f>IFERROR(VLOOKUP(P219,祝日一覧!$A:$C,3,FALSE),"")</f>
        <v/>
      </c>
      <c r="Q221" s="218" t="str">
        <f>IFERROR(VLOOKUP(Q219,祝日一覧!$A:$C,3,FALSE),"")</f>
        <v/>
      </c>
      <c r="R221" s="218" t="str">
        <f>IFERROR(VLOOKUP(R219,祝日一覧!$A:$C,3,FALSE),"")</f>
        <v/>
      </c>
      <c r="S221" s="218" t="str">
        <f>IFERROR(VLOOKUP(S219,祝日一覧!$A:$C,3,FALSE),"")</f>
        <v/>
      </c>
      <c r="T221" s="218" t="str">
        <f>IFERROR(VLOOKUP(T219,祝日一覧!$A:$C,3,FALSE),"")</f>
        <v/>
      </c>
      <c r="U221" s="218" t="str">
        <f>IFERROR(VLOOKUP(U219,祝日一覧!$A:$C,3,FALSE),"")</f>
        <v/>
      </c>
      <c r="V221" s="218" t="str">
        <f>IFERROR(VLOOKUP(V219,祝日一覧!$A:$C,3,FALSE),"")</f>
        <v/>
      </c>
      <c r="W221" s="218" t="str">
        <f>IFERROR(VLOOKUP(W219,祝日一覧!$A:$C,3,FALSE),"")</f>
        <v/>
      </c>
      <c r="X221" s="218" t="str">
        <f>IFERROR(VLOOKUP(X219,祝日一覧!$A:$C,3,FALSE),"")</f>
        <v/>
      </c>
      <c r="Y221" s="218" t="str">
        <f>IFERROR(VLOOKUP(Y219,祝日一覧!$A:$C,3,FALSE),"")</f>
        <v/>
      </c>
      <c r="Z221" s="218" t="str">
        <f>IFERROR(VLOOKUP(Z219,祝日一覧!$A:$C,3,FALSE),"")</f>
        <v/>
      </c>
      <c r="AA221" s="218" t="str">
        <f>IFERROR(VLOOKUP(AA219,祝日一覧!$A:$C,3,FALSE),"")</f>
        <v/>
      </c>
      <c r="AB221" s="218" t="str">
        <f>IFERROR(VLOOKUP(AB219,祝日一覧!$A:$C,3,FALSE),"")</f>
        <v/>
      </c>
      <c r="AC221" s="218" t="str">
        <f>IFERROR(VLOOKUP(AC219,祝日一覧!$A:$C,3,FALSE),"")</f>
        <v/>
      </c>
      <c r="AD221" s="218" t="str">
        <f>IFERROR(VLOOKUP(AD219,祝日一覧!$A:$C,3,FALSE),"")</f>
        <v/>
      </c>
      <c r="AE221" s="218" t="str">
        <f>IFERROR(VLOOKUP(AE219,祝日一覧!$A:$C,3,FALSE),"")</f>
        <v/>
      </c>
      <c r="AF221" s="218" t="str">
        <f>IFERROR(VLOOKUP(AF219,祝日一覧!$A:$C,3,FALSE),"")</f>
        <v/>
      </c>
      <c r="AG221" s="208" t="str">
        <f>IFERROR(VLOOKUP(AG219,祝日一覧!$A:$C,3,FALSE),"")</f>
        <v/>
      </c>
      <c r="AH221" s="246"/>
      <c r="AI221" s="247"/>
      <c r="AJ221" s="247"/>
      <c r="AK221" s="247"/>
      <c r="AL221" s="248"/>
      <c r="AM221" s="250"/>
      <c r="AN221" s="229"/>
      <c r="AO221" s="232"/>
      <c r="AP221" s="235"/>
      <c r="AQ221" s="238"/>
      <c r="AR221" s="240"/>
      <c r="AS221" s="221"/>
      <c r="AT221" s="222"/>
      <c r="AU221" s="179"/>
      <c r="AV221" s="171"/>
      <c r="AW221" s="40"/>
      <c r="AX221" s="223"/>
      <c r="AY221" s="224"/>
      <c r="AZ221" s="3"/>
      <c r="BA221" s="3"/>
      <c r="BB221" s="3"/>
      <c r="BC221" s="3"/>
      <c r="BD221" s="3"/>
      <c r="BE221" s="3"/>
      <c r="BF221" s="3"/>
      <c r="BG221" s="3"/>
    </row>
    <row r="222" spans="1:59" s="4" customFormat="1" ht="27" hidden="1" customHeight="1" outlineLevel="1" x14ac:dyDescent="0.2">
      <c r="A222" s="3"/>
      <c r="B222" s="226"/>
      <c r="C222" s="219"/>
      <c r="D222" s="219"/>
      <c r="E222" s="219"/>
      <c r="F222" s="219"/>
      <c r="G222" s="219"/>
      <c r="H222" s="219"/>
      <c r="I222" s="219"/>
      <c r="J222" s="219"/>
      <c r="K222" s="219"/>
      <c r="L222" s="219"/>
      <c r="M222" s="219"/>
      <c r="N222" s="219"/>
      <c r="O222" s="219"/>
      <c r="P222" s="219"/>
      <c r="Q222" s="219"/>
      <c r="R222" s="219"/>
      <c r="S222" s="219"/>
      <c r="T222" s="219"/>
      <c r="U222" s="219"/>
      <c r="V222" s="219"/>
      <c r="W222" s="219"/>
      <c r="X222" s="219"/>
      <c r="Y222" s="219"/>
      <c r="Z222" s="219"/>
      <c r="AA222" s="219"/>
      <c r="AB222" s="219"/>
      <c r="AC222" s="219"/>
      <c r="AD222" s="219"/>
      <c r="AE222" s="219"/>
      <c r="AF222" s="219"/>
      <c r="AG222" s="209"/>
      <c r="AH222" s="93" t="str">
        <f>IF($AY220=7,DBCS(1&amp;"日～"&amp;7&amp;"日"),DBCS("前"&amp;DAY(EOMONTH($C218-1,0))-6+$AY220&amp;"日～"&amp;$AY220&amp;"日"))</f>
        <v>前２９日～４日</v>
      </c>
      <c r="AI222" s="112" t="str">
        <f>DBCS($AY220+1&amp;"日～"&amp;$AY220+7&amp;"日")</f>
        <v>５日～１１日</v>
      </c>
      <c r="AJ222" s="112" t="str">
        <f>DBCS($AY220+8&amp;"日～"&amp;$AY220+14&amp;"日")</f>
        <v>１２日～１８日</v>
      </c>
      <c r="AK222" s="112" t="str">
        <f>DBCS($AY220+15&amp;"日～"&amp;$AY220+21&amp;"日")</f>
        <v>１９日～２５日</v>
      </c>
      <c r="AL222" s="113" t="str">
        <f>IF(AND(AY220=7,AY224=0),"-",IF($AY228=3,"-",DBCS($AY220+22&amp;"日～"&amp;$AY220+28&amp;"日")))</f>
        <v>-</v>
      </c>
      <c r="AM222" s="250"/>
      <c r="AN222" s="229"/>
      <c r="AO222" s="232"/>
      <c r="AP222" s="235"/>
      <c r="AQ222" s="238"/>
      <c r="AR222" s="178"/>
      <c r="AS222" s="174"/>
      <c r="AT222" s="174"/>
      <c r="AU222" s="184"/>
      <c r="AV222" s="184"/>
      <c r="AW222" s="40"/>
      <c r="AX222" s="99" t="s">
        <v>90</v>
      </c>
      <c r="AY222" s="100">
        <f>DAY(EOMONTH(C218,0))</f>
        <v>31</v>
      </c>
      <c r="AZ222" s="3"/>
      <c r="BA222" s="211" t="s">
        <v>105</v>
      </c>
      <c r="BB222" s="212"/>
      <c r="BC222" s="212"/>
      <c r="BD222" s="212"/>
      <c r="BE222" s="212"/>
      <c r="BF222" s="212"/>
      <c r="BG222" s="213"/>
    </row>
    <row r="223" spans="1:59" s="4" customFormat="1" ht="16.5" hidden="1" customHeight="1" outlineLevel="1" x14ac:dyDescent="0.2">
      <c r="A223" s="3"/>
      <c r="B223" s="226"/>
      <c r="C223" s="219"/>
      <c r="D223" s="219"/>
      <c r="E223" s="219"/>
      <c r="F223" s="219"/>
      <c r="G223" s="219"/>
      <c r="H223" s="219"/>
      <c r="I223" s="219"/>
      <c r="J223" s="219"/>
      <c r="K223" s="219"/>
      <c r="L223" s="219"/>
      <c r="M223" s="219"/>
      <c r="N223" s="219"/>
      <c r="O223" s="219"/>
      <c r="P223" s="219"/>
      <c r="Q223" s="219"/>
      <c r="R223" s="219"/>
      <c r="S223" s="219"/>
      <c r="T223" s="219"/>
      <c r="U223" s="219"/>
      <c r="V223" s="219"/>
      <c r="W223" s="219"/>
      <c r="X223" s="219"/>
      <c r="Y223" s="219"/>
      <c r="Z223" s="219"/>
      <c r="AA223" s="219"/>
      <c r="AB223" s="219"/>
      <c r="AC223" s="219"/>
      <c r="AD223" s="219"/>
      <c r="AE223" s="219"/>
      <c r="AF223" s="219"/>
      <c r="AG223" s="209"/>
      <c r="AH223" s="93" t="e">
        <f ca="1">IF(AH224&gt;=0.285,"達成","未")</f>
        <v>#DIV/0!</v>
      </c>
      <c r="AI223" s="166" t="e">
        <f ca="1">IF(AI224&gt;=0.285,"達成","未")</f>
        <v>#DIV/0!</v>
      </c>
      <c r="AJ223" s="166" t="e">
        <f t="shared" ref="AJ223:AK223" ca="1" si="270">IF(AJ224&gt;=0.285,"達成","未")</f>
        <v>#DIV/0!</v>
      </c>
      <c r="AK223" s="166" t="e">
        <f t="shared" ca="1" si="270"/>
        <v>#DIV/0!</v>
      </c>
      <c r="AL223" s="167" t="str">
        <f ca="1">IF(AL224="-","-",IF(AL224&gt;=0.285,"達成","未"))</f>
        <v>-</v>
      </c>
      <c r="AM223" s="251"/>
      <c r="AN223" s="230"/>
      <c r="AO223" s="233"/>
      <c r="AP223" s="236"/>
      <c r="AQ223" s="239"/>
      <c r="AR223" s="178"/>
      <c r="AS223" s="174"/>
      <c r="AT223" s="174"/>
      <c r="AU223" s="184"/>
      <c r="AV223" s="184"/>
      <c r="AW223" s="40"/>
      <c r="AX223" s="99"/>
      <c r="AY223" s="100"/>
      <c r="AZ223" s="3"/>
      <c r="BA223" s="168"/>
      <c r="BB223" s="169"/>
      <c r="BC223" s="169"/>
      <c r="BD223" s="169"/>
      <c r="BE223" s="169"/>
      <c r="BF223" s="169"/>
      <c r="BG223" s="170"/>
    </row>
    <row r="224" spans="1:59" s="4" customFormat="1" ht="20.149999999999999" hidden="1" customHeight="1" outlineLevel="1" thickBot="1" x14ac:dyDescent="0.25">
      <c r="B224" s="227"/>
      <c r="C224" s="220"/>
      <c r="D224" s="220"/>
      <c r="E224" s="220"/>
      <c r="F224" s="220"/>
      <c r="G224" s="220"/>
      <c r="H224" s="220"/>
      <c r="I224" s="220"/>
      <c r="J224" s="220"/>
      <c r="K224" s="220"/>
      <c r="L224" s="220"/>
      <c r="M224" s="220"/>
      <c r="N224" s="220"/>
      <c r="O224" s="220"/>
      <c r="P224" s="220"/>
      <c r="Q224" s="220"/>
      <c r="R224" s="220"/>
      <c r="S224" s="220"/>
      <c r="T224" s="220"/>
      <c r="U224" s="220"/>
      <c r="V224" s="220"/>
      <c r="W224" s="220"/>
      <c r="X224" s="220"/>
      <c r="Y224" s="220"/>
      <c r="Z224" s="220"/>
      <c r="AA224" s="220"/>
      <c r="AB224" s="220"/>
      <c r="AC224" s="220"/>
      <c r="AD224" s="220"/>
      <c r="AE224" s="220"/>
      <c r="AF224" s="220"/>
      <c r="AG224" s="210"/>
      <c r="AH224" s="114" t="e">
        <f ca="1">AVERAGE(AH225:AH230)</f>
        <v>#DIV/0!</v>
      </c>
      <c r="AI224" s="115" t="e">
        <f t="shared" ref="AI224:AK224" ca="1" si="271">AVERAGE(AI225:AI230)</f>
        <v>#DIV/0!</v>
      </c>
      <c r="AJ224" s="115" t="e">
        <f t="shared" ca="1" si="271"/>
        <v>#DIV/0!</v>
      </c>
      <c r="AK224" s="115" t="e">
        <f t="shared" ca="1" si="271"/>
        <v>#DIV/0!</v>
      </c>
      <c r="AL224" s="104" t="str">
        <f ca="1">IFERROR(AVERAGE(AL225:AL230),"-")</f>
        <v>-</v>
      </c>
      <c r="AM224" s="64"/>
      <c r="AN224" s="48" t="e">
        <f>AVERAGE(AN225:AN230)</f>
        <v>#DIV/0!</v>
      </c>
      <c r="AO224" s="30" t="e">
        <f>IF(AN224&gt;=0.285,"達成","未")</f>
        <v>#DIV/0!</v>
      </c>
      <c r="AP224" s="71"/>
      <c r="AQ224" s="72" t="e">
        <f>AVERAGE(AQ225:AQ230)</f>
        <v>#DIV/0!</v>
      </c>
      <c r="AR224" s="62" t="s">
        <v>15</v>
      </c>
      <c r="AS224" s="49" t="s">
        <v>16</v>
      </c>
      <c r="AT224" s="50" t="s">
        <v>58</v>
      </c>
      <c r="AU224" s="38" t="s">
        <v>56</v>
      </c>
      <c r="AV224" s="173" t="s">
        <v>57</v>
      </c>
      <c r="AW224" s="60" t="s">
        <v>66</v>
      </c>
      <c r="AX224" s="214" t="s">
        <v>91</v>
      </c>
      <c r="AY224" s="215">
        <f>MOD(AY222-AY220,7)</f>
        <v>6</v>
      </c>
      <c r="AZ224" s="97" t="s">
        <v>106</v>
      </c>
      <c r="BA224" s="111"/>
      <c r="BB224" s="111" t="s">
        <v>83</v>
      </c>
      <c r="BC224" s="111" t="s">
        <v>84</v>
      </c>
      <c r="BD224" s="111" t="s">
        <v>85</v>
      </c>
      <c r="BE224" s="111" t="s">
        <v>86</v>
      </c>
      <c r="BF224" s="111" t="s">
        <v>87</v>
      </c>
      <c r="BG224" s="111" t="s">
        <v>101</v>
      </c>
    </row>
    <row r="225" spans="1:59" s="4" customFormat="1" ht="20.149999999999999" hidden="1" customHeight="1" outlineLevel="1" x14ac:dyDescent="0.2">
      <c r="B225" s="51" t="str">
        <f>IF($R$5&lt;&gt;"",$R$5,"-")</f>
        <v>-</v>
      </c>
      <c r="C225" s="182"/>
      <c r="D225" s="182"/>
      <c r="E225" s="182"/>
      <c r="F225" s="182"/>
      <c r="G225" s="182"/>
      <c r="H225" s="182"/>
      <c r="I225" s="182"/>
      <c r="J225" s="182"/>
      <c r="K225" s="182"/>
      <c r="L225" s="182"/>
      <c r="M225" s="182"/>
      <c r="N225" s="182"/>
      <c r="O225" s="182"/>
      <c r="P225" s="182"/>
      <c r="Q225" s="182"/>
      <c r="R225" s="182"/>
      <c r="S225" s="182"/>
      <c r="T225" s="182"/>
      <c r="U225" s="182"/>
      <c r="V225" s="182"/>
      <c r="W225" s="182"/>
      <c r="X225" s="182"/>
      <c r="Y225" s="182"/>
      <c r="Z225" s="182"/>
      <c r="AA225" s="182"/>
      <c r="AB225" s="182"/>
      <c r="AC225" s="182"/>
      <c r="AD225" s="182"/>
      <c r="AE225" s="182"/>
      <c r="AF225" s="182"/>
      <c r="AG225" s="61"/>
      <c r="AH225" s="122" t="str">
        <f ca="1">IFERROR(IF(B225="-","-",IF(AY220=7,COUNTIF(OFFSET($C225,0,0,1,$AY220),"○")/(7-BB225),(COUNTIF(OFFSET($C225,0,0,1,$AY220),"○")+COUNTIF(OFFSET($C225,-14,DAY(EOMONTH(C218-1,0))-7+$AY220,1,7-$AY220),"○"))/(7-BB225))),"-")</f>
        <v>-</v>
      </c>
      <c r="AI225" s="116" t="str">
        <f ca="1">IF($B225="-","-",COUNTIF(OFFSET($C225,0,$AY220,1,7),"○")/7-BC225)</f>
        <v>-</v>
      </c>
      <c r="AJ225" s="145" t="str">
        <f ca="1">IF($B225="-","-",COUNTIF(OFFSET($C225,0,$AY220,1,7),"○")/7-BD225)</f>
        <v>-</v>
      </c>
      <c r="AK225" s="145" t="str">
        <f ca="1">IF($B225="-","-",COUNTIF(OFFSET($C225,0,$AY220,1,7),"○")/7-BE225)</f>
        <v>-</v>
      </c>
      <c r="AL225" s="146" t="str">
        <f ca="1">IF($B225="-","-",IF((AY228+SIGN(AY220))&lt;5,"-",COUNTIF(OFFSET(C225,0,AY220+21,1,7),"○")/(7-BF225)))</f>
        <v>-</v>
      </c>
      <c r="AM225" s="65">
        <f>AU225</f>
        <v>0</v>
      </c>
      <c r="AN225" s="41" t="str">
        <f>IFERROR(AM225/AS225,"")</f>
        <v/>
      </c>
      <c r="AO225" s="67" t="str">
        <f t="shared" ref="AO225:AO230" si="272">IFERROR(IF(B225="-",B225,IF(AM225/AS225&gt;=0.285,"達成","未")),"-")</f>
        <v>-</v>
      </c>
      <c r="AP225" s="73">
        <f t="shared" ref="AP225:AP230" si="273">AV225</f>
        <v>0</v>
      </c>
      <c r="AQ225" s="74" t="str">
        <f>IFERROR(AP225/AT225,"")</f>
        <v/>
      </c>
      <c r="AR225" s="176">
        <f>COUNT(C219:AG219)</f>
        <v>31</v>
      </c>
      <c r="AS225" s="175">
        <f t="shared" ref="AS225:AS230" si="274">IF(OR(B225="-",B225=""),0,IFERROR(AR225-COUNTIF(C225:AG225,"外"),))</f>
        <v>0</v>
      </c>
      <c r="AT225" s="175">
        <f t="shared" ref="AT225:AT230" si="275">AS225+AT211</f>
        <v>0</v>
      </c>
      <c r="AU225" s="175">
        <f t="shared" ref="AU225:AU230" si="276">COUNTIF(C225:AG225,"○")</f>
        <v>0</v>
      </c>
      <c r="AV225" s="175">
        <f t="shared" ref="AV225:AV230" si="277">AV211+AU225</f>
        <v>0</v>
      </c>
      <c r="AW225" s="98">
        <f>IF(C218&gt;DATE($K$6,$M$6,1),0,IF(SUM(AS225:AS230)=0,1,IF(AO224="達成",1,0)))</f>
        <v>0</v>
      </c>
      <c r="AX225" s="214"/>
      <c r="AY225" s="215"/>
      <c r="AZ225" s="98">
        <f>IF(C218&gt;DATE($K$6,$M$6,1),0,IF(SUM(AS225:AS230)=0,1,IF(AND(AH224&gt;0.285,AI224&gt;0.285,AJ224&gt;0.285,AK224&gt;0.285,AL224&gt;0.285),1,0)))</f>
        <v>0</v>
      </c>
      <c r="BA225" s="111" t="s">
        <v>95</v>
      </c>
      <c r="BB225" s="111">
        <f ca="1">IF(AY220=7,COUNTIF(OFFSET($C225,0,0,1,$AY220),"外"),COUNTIF(OFFSET($C225,0,0,1,$AY220),"外")+COUNTIF(OFFSET($C225,-13,DAY(EOMONTH(C218-1,0))-7+$AY220,1,7-$AY220),"外"))</f>
        <v>0</v>
      </c>
      <c r="BC225" s="111">
        <f ca="1">COUNTIF(OFFSET($C225,0,$AY220,1,7),"外")</f>
        <v>0</v>
      </c>
      <c r="BD225" s="111">
        <f ca="1">COUNTIF(OFFSET($C225,0,$AY220+7,1,7),"外")</f>
        <v>0</v>
      </c>
      <c r="BE225" s="111">
        <f ca="1">COUNTIF(OFFSET($C225,0,$AY220+14,1,7),"外")</f>
        <v>0</v>
      </c>
      <c r="BF225" s="111">
        <f ca="1">COUNTIF(OFFSET(C225,0,AY220+21,1,7),"外")</f>
        <v>0</v>
      </c>
      <c r="BG225" s="111">
        <f ca="1">SUM(BB225:BF225)</f>
        <v>0</v>
      </c>
    </row>
    <row r="226" spans="1:59" s="4" customFormat="1" ht="20.149999999999999" hidden="1" customHeight="1" outlineLevel="1" x14ac:dyDescent="0.2">
      <c r="B226" s="45" t="str">
        <f>IF($S$5&lt;&gt;"",$S$5,"-")</f>
        <v>-</v>
      </c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80"/>
      <c r="AH226" s="90" t="str">
        <f ca="1">IFERROR(IF(B211="-","-",IF(AY220=7,COUNTIF(OFFSET($C226,0,0,1,$AY220),"○")/(7-BB226),(COUNTIF(OFFSET($C226,0,0,1,$AY220),"○")+COUNTIF(OFFSET($C226,-14,DAY(EOMONTH(C218-1,0))-7+$AY220,1,7-$AY220),"○"))/(7-BB226))),"-")</f>
        <v>-</v>
      </c>
      <c r="AI226" s="89" t="str">
        <f ca="1">IF(B226="-","-",COUNTIF(OFFSET($C226,0,$AY220,1,7),"○")/7-BC226)</f>
        <v>-</v>
      </c>
      <c r="AJ226" s="89" t="str">
        <f ca="1">IF($B226="-","-",COUNTIF(OFFSET($C226,0,$AY221,1,7),"○")/7-BD226)</f>
        <v>-</v>
      </c>
      <c r="AK226" s="89" t="str">
        <f ca="1">IF($B226="-","-",COUNTIF(OFFSET($C226,0,$AY220,1,7),"○")/7-BE226)</f>
        <v>-</v>
      </c>
      <c r="AL226" s="105" t="str">
        <f ca="1">IF($B226="-","-",IF((AY228+SIGN(AY220))&lt;5,"-",COUNTIF(OFFSET(C226,0,AY220+21,1,7),"○")/(7-BF226)))</f>
        <v>-</v>
      </c>
      <c r="AM226" s="172">
        <f t="shared" ref="AM226:AM228" si="278">AU226</f>
        <v>0</v>
      </c>
      <c r="AN226" s="41" t="str">
        <f t="shared" ref="AN226" si="279">IFERROR(AM226/AS226,"")</f>
        <v/>
      </c>
      <c r="AO226" s="66" t="str">
        <f t="shared" si="272"/>
        <v>-</v>
      </c>
      <c r="AP226" s="177">
        <f t="shared" si="273"/>
        <v>0</v>
      </c>
      <c r="AQ226" s="75" t="str">
        <f t="shared" ref="AQ226:AQ228" si="280">IFERROR(AP226/AT226,"")</f>
        <v/>
      </c>
      <c r="AR226" s="176">
        <f>COUNT(C219:AG219)</f>
        <v>31</v>
      </c>
      <c r="AS226" s="175">
        <f t="shared" si="274"/>
        <v>0</v>
      </c>
      <c r="AT226" s="175">
        <f t="shared" si="275"/>
        <v>0</v>
      </c>
      <c r="AU226" s="175">
        <f t="shared" si="276"/>
        <v>0</v>
      </c>
      <c r="AV226" s="175">
        <f t="shared" si="277"/>
        <v>0</v>
      </c>
      <c r="AW226" s="40"/>
      <c r="AX226" s="216" t="s">
        <v>92</v>
      </c>
      <c r="AY226" s="196">
        <f>SIGN(AY220)+SIGN(AY224)+AY228</f>
        <v>5</v>
      </c>
      <c r="BA226" s="111" t="s">
        <v>96</v>
      </c>
      <c r="BB226" s="111">
        <f ca="1">IF(AY220=7,COUNTIF(OFFSET($C226,0,0,1,$AY220),"外"),COUNTIF(OFFSET($C226,0,0,1,$AY220),"外")+COUNTIF(OFFSET($C226,-13,DAY(EOMONTH(C218-1,0))-7+$AY220,1,7-$AY220),"外"))</f>
        <v>0</v>
      </c>
      <c r="BC226" s="111">
        <f ca="1">COUNTIF(OFFSET($C226,0,$AY220,1,7),"外")</f>
        <v>0</v>
      </c>
      <c r="BD226" s="111">
        <f ca="1">COUNTIF(OFFSET($C226,0,$AY220+7,1,7),"外")</f>
        <v>0</v>
      </c>
      <c r="BE226" s="111">
        <f ca="1">COUNTIF(OFFSET($C226,0,$AY220+14,1,7),"外")</f>
        <v>0</v>
      </c>
      <c r="BF226" s="111">
        <f ca="1">COUNTIF(OFFSET(C226,0,AY220+21,1,7),"外")</f>
        <v>0</v>
      </c>
      <c r="BG226" s="111">
        <f t="shared" ref="BG226:BG228" ca="1" si="281">SUM(BB226:BF226)</f>
        <v>0</v>
      </c>
    </row>
    <row r="227" spans="1:59" s="4" customFormat="1" ht="20.149999999999999" hidden="1" customHeight="1" outlineLevel="1" x14ac:dyDescent="0.2">
      <c r="B227" s="45" t="str">
        <f>IF($T$5&lt;&gt;"",$T$5,"-")</f>
        <v>-</v>
      </c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80"/>
      <c r="AH227" s="90" t="str">
        <f ca="1">IFERROR(IF(B227="-","-",IF(AY220=7,COUNTIF(OFFSET($C227,0,0,1,$AY220),"○")/(7-BB227),(COUNTIF(OFFSET($C227,0,0,1,$AY220),"○")+COUNTIF(OFFSET($C227,-14,DAY(EOMONTH(C218-1,0))-7+$AY220,1,7-$AY220),"○"))/(7-BB227))),"-")</f>
        <v>-</v>
      </c>
      <c r="AI227" s="89" t="str">
        <f ca="1">IF(B227="-","-",COUNTIF(OFFSET($C227,0,$AY220,1,7),"○")/7-BC227)</f>
        <v>-</v>
      </c>
      <c r="AJ227" s="89" t="str">
        <f ca="1">IF($B227="-","-",COUNTIF(OFFSET($C227,0,$AY220,1,7),"○")/7-BD227)</f>
        <v>-</v>
      </c>
      <c r="AK227" s="89" t="str">
        <f ca="1">IF($B227="-","-",COUNTIF(OFFSET($C227,0,$AY220,1,7),"○")/7-BE227)</f>
        <v>-</v>
      </c>
      <c r="AL227" s="105" t="str">
        <f ca="1">IF($B227="-","-",IF((AY228+SIGN(AY220))&lt;5,"-",COUNTIF(OFFSET(C227,0,AY220+21,1,7),"○")/(7-BF227)))</f>
        <v>-</v>
      </c>
      <c r="AM227" s="172">
        <f t="shared" si="278"/>
        <v>0</v>
      </c>
      <c r="AN227" s="41" t="str">
        <f>IFERROR(AM227/AS227,"")</f>
        <v/>
      </c>
      <c r="AO227" s="66" t="str">
        <f t="shared" si="272"/>
        <v>-</v>
      </c>
      <c r="AP227" s="177">
        <f t="shared" si="273"/>
        <v>0</v>
      </c>
      <c r="AQ227" s="75" t="str">
        <f t="shared" si="280"/>
        <v/>
      </c>
      <c r="AR227" s="176">
        <f>COUNT(C219:AG219)</f>
        <v>31</v>
      </c>
      <c r="AS227" s="175">
        <f t="shared" si="274"/>
        <v>0</v>
      </c>
      <c r="AT227" s="175">
        <f t="shared" si="275"/>
        <v>0</v>
      </c>
      <c r="AU227" s="175">
        <f t="shared" si="276"/>
        <v>0</v>
      </c>
      <c r="AV227" s="175">
        <f t="shared" si="277"/>
        <v>0</v>
      </c>
      <c r="AW227" s="40"/>
      <c r="AX227" s="217"/>
      <c r="AY227" s="197"/>
      <c r="BA227" s="111" t="s">
        <v>97</v>
      </c>
      <c r="BB227" s="111">
        <f ca="1">IF(AY220=7,COUNTIF(OFFSET($C227,0,0,1,$AY220),"外"),COUNTIF(OFFSET($C227,0,0,1,$AY220),"外")+COUNTIF(OFFSET($C227,-13,DAY(EOMONTH(C218-1,0))-7+$AY220,1,7-$AY220),"外"))</f>
        <v>0</v>
      </c>
      <c r="BC227" s="111">
        <f ca="1">COUNTIF(OFFSET($C227,0,$AY220,1,7),"外")</f>
        <v>0</v>
      </c>
      <c r="BD227" s="111">
        <f ca="1">COUNTIF(OFFSET($C227,0,$AY220+7,1,7),"外")</f>
        <v>0</v>
      </c>
      <c r="BE227" s="111">
        <f ca="1">COUNTIF(OFFSET($C227,0,$AY220+14,1,7),"外")</f>
        <v>0</v>
      </c>
      <c r="BF227" s="111">
        <f ca="1">COUNTIF(OFFSET(C227,0,AY220+21,1,7),"外")</f>
        <v>0</v>
      </c>
      <c r="BG227" s="111">
        <f t="shared" ca="1" si="281"/>
        <v>0</v>
      </c>
    </row>
    <row r="228" spans="1:59" s="4" customFormat="1" ht="20.149999999999999" hidden="1" customHeight="1" outlineLevel="1" x14ac:dyDescent="0.2">
      <c r="B228" s="45" t="str">
        <f>IF($U$5&lt;&gt;"",$U$5,"-")</f>
        <v>-</v>
      </c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80"/>
      <c r="AH228" s="90" t="str">
        <f ca="1">IFERROR(IF(B228="-","-",IF(AY220=7,COUNTIF(OFFSET($C228,0,0,1,$AY220),"○")/(7-BB228),(COUNTIF(OFFSET($C228,0,0,1,$AY220),"○")+COUNTIF(OFFSET($C228,-14,DAY(EOMONTH(C218-1,0))-7+$AY220,1,7-$AY220),"○"))/(7-BB228))),"-")</f>
        <v>-</v>
      </c>
      <c r="AI228" s="89" t="str">
        <f ca="1">IF(B228="-","-",COUNTIF(OFFSET($C228,0,$AY220,1,7),"○")/7-BC228)</f>
        <v>-</v>
      </c>
      <c r="AJ228" s="89" t="str">
        <f ca="1">IF($B228="-","-",COUNTIF(OFFSET($C228,0,$AY220,1,7),"○")/7-BD228)</f>
        <v>-</v>
      </c>
      <c r="AK228" s="89" t="str">
        <f ca="1">IF($B228="-","-",COUNTIF(OFFSET($C228,0,$AY220,1,7),"○")/7-BE228)</f>
        <v>-</v>
      </c>
      <c r="AL228" s="105" t="str">
        <f ca="1">IF($B228="-","-",IF((AY228+SIGN(AY220))&lt;5,"-",COUNTIF(OFFSET(C228,0,AY220+21,1,7),"○")/(7-BF228)))</f>
        <v>-</v>
      </c>
      <c r="AM228" s="172">
        <f t="shared" si="278"/>
        <v>0</v>
      </c>
      <c r="AN228" s="41" t="str">
        <f t="shared" ref="AN228:AN229" si="282">IFERROR(AM228/AS228,"")</f>
        <v/>
      </c>
      <c r="AO228" s="66" t="str">
        <f t="shared" si="272"/>
        <v>-</v>
      </c>
      <c r="AP228" s="177">
        <f t="shared" si="273"/>
        <v>0</v>
      </c>
      <c r="AQ228" s="75" t="str">
        <f t="shared" si="280"/>
        <v/>
      </c>
      <c r="AR228" s="176">
        <f>COUNT(C219:AG219)</f>
        <v>31</v>
      </c>
      <c r="AS228" s="175">
        <f t="shared" si="274"/>
        <v>0</v>
      </c>
      <c r="AT228" s="175">
        <f t="shared" si="275"/>
        <v>0</v>
      </c>
      <c r="AU228" s="175">
        <f t="shared" si="276"/>
        <v>0</v>
      </c>
      <c r="AV228" s="175">
        <f t="shared" si="277"/>
        <v>0</v>
      </c>
      <c r="AW228" s="40"/>
      <c r="AX228" s="194" t="s">
        <v>93</v>
      </c>
      <c r="AY228" s="196">
        <f>ROUNDDOWN((AY222-AY220)/7,0)</f>
        <v>3</v>
      </c>
      <c r="BA228" s="111" t="s">
        <v>98</v>
      </c>
      <c r="BB228" s="111">
        <f ca="1">IF(AY220=7,COUNTIF(OFFSET($C228,0,0,1,$AY220),"外"),COUNTIF(OFFSET($C228,0,0,1,$AY220),"外")+COUNTIF(OFFSET($C228,-13,DAY(EOMONTH(C218-1,0))-7+$AY220,1,7-$AY220),"外"))</f>
        <v>0</v>
      </c>
      <c r="BC228" s="111">
        <f ca="1">COUNTIF(OFFSET($C228,0,$AY220,1,7),"外")</f>
        <v>0</v>
      </c>
      <c r="BD228" s="111">
        <f ca="1">COUNTIF(OFFSET($C228,0,$AY220+7,1,7),"外")</f>
        <v>0</v>
      </c>
      <c r="BE228" s="111">
        <f ca="1">COUNTIF(OFFSET($C228,0,$AY220+14,1,7),"外")</f>
        <v>0</v>
      </c>
      <c r="BF228" s="111">
        <f ca="1">COUNTIF(OFFSET(C228,0,AY220+21,1,7),"外")</f>
        <v>0</v>
      </c>
      <c r="BG228" s="111">
        <f t="shared" ca="1" si="281"/>
        <v>0</v>
      </c>
    </row>
    <row r="229" spans="1:59" s="4" customFormat="1" ht="20.149999999999999" hidden="1" customHeight="1" outlineLevel="1" x14ac:dyDescent="0.2">
      <c r="B229" s="45" t="str">
        <f>IF($V$5&lt;&gt;"",$V$5,"-")</f>
        <v>-</v>
      </c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80"/>
      <c r="AH229" s="90" t="str">
        <f ca="1">IFERROR(IF(B229="-","-",IF(AY220=7,COUNTIF(OFFSET($C229,0,0,1,$AY220),"○")/(7-BB229),(COUNTIF(OFFSET($C229,0,0,1,$AY220),"○")+COUNTIF(OFFSET($C229,-14,DAY(EOMONTH(C218-1,0))-7+$AY220,1,7-$AY220),"○"))/(7-BB229))),"-")</f>
        <v>-</v>
      </c>
      <c r="AI229" s="89" t="str">
        <f ca="1">IF(B229="-","-",COUNTIF(OFFSET($C229,0,$AY220,1,7),"○")/7-BC229)</f>
        <v>-</v>
      </c>
      <c r="AJ229" s="89" t="str">
        <f ca="1">IF($B229="-","-",COUNTIF(OFFSET($C229,0,$AY220,1,7),"○")/7-BD229)</f>
        <v>-</v>
      </c>
      <c r="AK229" s="89" t="str">
        <f ca="1">IF($B229="-","-",COUNTIF(OFFSET($C229,0,$AY220,1,7),"○")/7-BE229)</f>
        <v>-</v>
      </c>
      <c r="AL229" s="105" t="str">
        <f ca="1">IF($B229="-","-",IF((AY228+SIGN(AY220))&lt;5,"-",COUNTIF(OFFSET(C229,0,AY220+21,1,7),"○")/(7-BF229)))</f>
        <v>-</v>
      </c>
      <c r="AM229" s="172">
        <f>AU229</f>
        <v>0</v>
      </c>
      <c r="AN229" s="41" t="str">
        <f t="shared" si="282"/>
        <v/>
      </c>
      <c r="AO229" s="66" t="str">
        <f t="shared" si="272"/>
        <v>-</v>
      </c>
      <c r="AP229" s="177">
        <f t="shared" si="273"/>
        <v>0</v>
      </c>
      <c r="AQ229" s="75" t="str">
        <f>IFERROR(AP229/AT229,"")</f>
        <v/>
      </c>
      <c r="AR229" s="176">
        <f>COUNT(C219:AG219)</f>
        <v>31</v>
      </c>
      <c r="AS229" s="175">
        <f t="shared" si="274"/>
        <v>0</v>
      </c>
      <c r="AT229" s="175">
        <f t="shared" si="275"/>
        <v>0</v>
      </c>
      <c r="AU229" s="175">
        <f t="shared" si="276"/>
        <v>0</v>
      </c>
      <c r="AV229" s="175">
        <f t="shared" si="277"/>
        <v>0</v>
      </c>
      <c r="AW229" s="40"/>
      <c r="AX229" s="195"/>
      <c r="AY229" s="197"/>
      <c r="BA229" s="111" t="s">
        <v>99</v>
      </c>
      <c r="BB229" s="111">
        <f ca="1">IF(AY220=7,COUNTIF(OFFSET($C229,0,0,1,$AY220),"外"),COUNTIF(OFFSET($C229,0,0,1,$AY220),"外")+COUNTIF(OFFSET($C229,-13,DAY(EOMONTH(C218-1,0))-7+$AY220,1,7-$AY220),"外"))</f>
        <v>0</v>
      </c>
      <c r="BC229" s="111">
        <f ca="1">COUNTIF(OFFSET($C229,0,$AY220,1,7),"外")</f>
        <v>0</v>
      </c>
      <c r="BD229" s="111">
        <f ca="1">COUNTIF(OFFSET($C229,0,$AY220+7,1,7),"外")</f>
        <v>0</v>
      </c>
      <c r="BE229" s="111">
        <f ca="1">COUNTIF(OFFSET($C229,0,$AY220+14,1,7),"外")</f>
        <v>0</v>
      </c>
      <c r="BF229" s="111">
        <f ca="1">COUNTIF(OFFSET(C229,0,AY220+21,1,7),"外")</f>
        <v>0</v>
      </c>
      <c r="BG229" s="111">
        <f ca="1">SUM(BB229:BF229)</f>
        <v>0</v>
      </c>
    </row>
    <row r="230" spans="1:59" s="4" customFormat="1" ht="20.149999999999999" hidden="1" customHeight="1" outlineLevel="1" thickBot="1" x14ac:dyDescent="0.25">
      <c r="B230" s="46" t="str">
        <f>IF($W$5&lt;&gt;"",$W$5,"-")</f>
        <v>-</v>
      </c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55"/>
      <c r="AH230" s="91" t="str">
        <f ca="1">IFERROR(IF(B230="-","-",IF(AY220=7,COUNTIF(OFFSET($C230,0,0,1,$AY220),"○")/(7-BB230),(COUNTIF(OFFSET($C230,0,0,1,$AY220),"○")+COUNTIF(OFFSET($C230,-14,DAY(EOMONTH(C218-1,0))-7+$AY220,1,7-$AY220),"○"))/(7-BB230))),"-")</f>
        <v>-</v>
      </c>
      <c r="AI230" s="92" t="str">
        <f ca="1">IF(B230="-","-",COUNTIF(OFFSET($C230,0,$AY220,1,7),"○")/7-BC230)</f>
        <v>-</v>
      </c>
      <c r="AJ230" s="92" t="str">
        <f ca="1">IF($B230="-","-",COUNTIF(OFFSET($C230,0,$AY220,1,7),"○")/7-BD230)</f>
        <v>-</v>
      </c>
      <c r="AK230" s="92" t="str">
        <f ca="1">IF($B230="-","-",COUNTIF(OFFSET($C230,0,$AY220,1,7),"○")/7-BE230)</f>
        <v>-</v>
      </c>
      <c r="AL230" s="106" t="str">
        <f ca="1">IF($B230="-","-",IF((AY228+SIGN(AY220))&lt;5,"-",COUNTIF(OFFSET(C230,0,AY220+21,1,7),"○")/(7-BF230)))</f>
        <v>-</v>
      </c>
      <c r="AM230" s="64">
        <f t="shared" ref="AM230" si="283">AU230</f>
        <v>0</v>
      </c>
      <c r="AN230" s="48" t="str">
        <f>IFERROR(AM230/AS230,"")</f>
        <v/>
      </c>
      <c r="AO230" s="30" t="str">
        <f t="shared" si="272"/>
        <v>-</v>
      </c>
      <c r="AP230" s="71">
        <f t="shared" si="273"/>
        <v>0</v>
      </c>
      <c r="AQ230" s="72" t="str">
        <f t="shared" ref="AQ230" si="284">IFERROR(AP230/AT230,"")</f>
        <v/>
      </c>
      <c r="AR230" s="176">
        <f>COUNT(C219:AG219)</f>
        <v>31</v>
      </c>
      <c r="AS230" s="175">
        <f t="shared" si="274"/>
        <v>0</v>
      </c>
      <c r="AT230" s="175">
        <f t="shared" si="275"/>
        <v>0</v>
      </c>
      <c r="AU230" s="175">
        <f t="shared" si="276"/>
        <v>0</v>
      </c>
      <c r="AV230" s="175">
        <f t="shared" si="277"/>
        <v>0</v>
      </c>
      <c r="AW230" s="40"/>
      <c r="AX230" s="101"/>
      <c r="AY230" s="102"/>
      <c r="BA230" s="111" t="s">
        <v>100</v>
      </c>
      <c r="BB230" s="111">
        <f ca="1">IF(AY220=7,COUNTIF(OFFSET($C230,0,0,1,$AY220),"外"),COUNTIF(OFFSET($C230,0,0,1,$AY220),"外")+COUNTIF(OFFSET($C230,-13,DAY(EOMONTH(C218-1,0))-7+$AY220,1,7-$AY220),"外"))</f>
        <v>0</v>
      </c>
      <c r="BC230" s="111">
        <f ca="1">COUNTIF(OFFSET($C230,0,$AY220,1,7),"外")</f>
        <v>0</v>
      </c>
      <c r="BD230" s="111">
        <f ca="1">COUNTIF(OFFSET($C230,0,$AY220+7,1,7),"外")</f>
        <v>0</v>
      </c>
      <c r="BE230" s="111">
        <f ca="1">COUNTIF(OFFSET($C230,0,$AY220+14,1,7),"外")</f>
        <v>0</v>
      </c>
      <c r="BF230" s="111">
        <f ca="1">COUNTIF(OFFSET(C230,0,AY220+21,1,7),"外")</f>
        <v>0</v>
      </c>
      <c r="BG230" s="111">
        <f t="shared" ref="BG230" ca="1" si="285">SUM(BB230:BF230)</f>
        <v>0</v>
      </c>
    </row>
    <row r="231" spans="1:59" s="1" customFormat="1" ht="13.5" hidden="1" outlineLevel="1" thickBot="1" x14ac:dyDescent="0.25">
      <c r="A231" s="2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2"/>
      <c r="AI231" s="2"/>
      <c r="AJ231" s="2"/>
      <c r="AK231" s="2"/>
      <c r="AL231" s="2"/>
      <c r="AM231" s="2"/>
      <c r="AN231" s="40"/>
      <c r="AO231" s="2"/>
      <c r="AP231" s="2"/>
      <c r="AQ231" s="2"/>
      <c r="AR231" s="32"/>
      <c r="AS231" s="32"/>
      <c r="AT231" s="32"/>
      <c r="AU231" s="32"/>
      <c r="AV231" s="32"/>
      <c r="AW231" s="4"/>
      <c r="AX231" s="96"/>
      <c r="AY231" s="96"/>
    </row>
    <row r="232" spans="1:59" s="4" customFormat="1" ht="13" hidden="1" customHeight="1" outlineLevel="1" x14ac:dyDescent="0.2">
      <c r="A232" s="2"/>
      <c r="B232" s="181" t="s">
        <v>0</v>
      </c>
      <c r="C232" s="252">
        <f>DATE(YEAR(C218),MONTH(C218)+1,DAY(C218))</f>
        <v>46054</v>
      </c>
      <c r="D232" s="253"/>
      <c r="E232" s="253"/>
      <c r="F232" s="253"/>
      <c r="G232" s="253"/>
      <c r="H232" s="253"/>
      <c r="I232" s="253"/>
      <c r="J232" s="253"/>
      <c r="K232" s="253"/>
      <c r="L232" s="253"/>
      <c r="M232" s="253"/>
      <c r="N232" s="253"/>
      <c r="O232" s="253"/>
      <c r="P232" s="253"/>
      <c r="Q232" s="253"/>
      <c r="R232" s="253"/>
      <c r="S232" s="253"/>
      <c r="T232" s="253"/>
      <c r="U232" s="253"/>
      <c r="V232" s="253"/>
      <c r="W232" s="253"/>
      <c r="X232" s="253"/>
      <c r="Y232" s="253"/>
      <c r="Z232" s="253"/>
      <c r="AA232" s="253"/>
      <c r="AB232" s="253"/>
      <c r="AC232" s="253"/>
      <c r="AD232" s="253"/>
      <c r="AE232" s="253"/>
      <c r="AF232" s="253"/>
      <c r="AG232" s="253"/>
      <c r="AH232" s="254" t="s">
        <v>113</v>
      </c>
      <c r="AI232" s="255"/>
      <c r="AJ232" s="255"/>
      <c r="AK232" s="255"/>
      <c r="AL232" s="256"/>
      <c r="AM232" s="260" t="s">
        <v>46</v>
      </c>
      <c r="AN232" s="261"/>
      <c r="AO232" s="262"/>
      <c r="AP232" s="266" t="s">
        <v>11</v>
      </c>
      <c r="AQ232" s="267"/>
      <c r="AR232" s="270" t="s">
        <v>15</v>
      </c>
      <c r="AS232" s="206" t="s">
        <v>16</v>
      </c>
      <c r="AT232" s="221" t="s">
        <v>17</v>
      </c>
      <c r="AU232" s="241"/>
      <c r="AV232" s="241"/>
      <c r="AW232" s="40"/>
      <c r="AX232" s="242" t="s">
        <v>88</v>
      </c>
      <c r="AY232" s="243"/>
      <c r="AZ232" s="2"/>
      <c r="BA232" s="2"/>
      <c r="BB232" s="2"/>
      <c r="BC232" s="2"/>
      <c r="BD232" s="2"/>
      <c r="BE232" s="2"/>
      <c r="BF232" s="2"/>
      <c r="BG232" s="2"/>
    </row>
    <row r="233" spans="1:59" s="4" customFormat="1" ht="13" hidden="1" customHeight="1" outlineLevel="1" x14ac:dyDescent="0.2">
      <c r="A233" s="2"/>
      <c r="B233" s="10" t="s">
        <v>1</v>
      </c>
      <c r="C233" s="11">
        <f>DATE(YEAR(C232),MONTH(C232),DAY(C232))</f>
        <v>46054</v>
      </c>
      <c r="D233" s="11">
        <f>IF(MONTH(DATE(YEAR(C233),MONTH(C233),DAY(C233)+1))=MONTH($C232),DATE(YEAR(C233),MONTH(C233),DAY(C233)+1),"")</f>
        <v>46055</v>
      </c>
      <c r="E233" s="11">
        <f t="shared" ref="E233:AG233" si="286">IF(MONTH(DATE(YEAR(D233),MONTH(D233),DAY(D233)+1))=MONTH($C232),DATE(YEAR(D233),MONTH(D233),DAY(D233)+1),"")</f>
        <v>46056</v>
      </c>
      <c r="F233" s="16">
        <f t="shared" si="286"/>
        <v>46057</v>
      </c>
      <c r="G233" s="11">
        <f t="shared" si="286"/>
        <v>46058</v>
      </c>
      <c r="H233" s="11">
        <f t="shared" si="286"/>
        <v>46059</v>
      </c>
      <c r="I233" s="11">
        <f t="shared" si="286"/>
        <v>46060</v>
      </c>
      <c r="J233" s="11">
        <f t="shared" si="286"/>
        <v>46061</v>
      </c>
      <c r="K233" s="11">
        <f t="shared" si="286"/>
        <v>46062</v>
      </c>
      <c r="L233" s="11">
        <f t="shared" si="286"/>
        <v>46063</v>
      </c>
      <c r="M233" s="11">
        <f t="shared" si="286"/>
        <v>46064</v>
      </c>
      <c r="N233" s="11">
        <f t="shared" si="286"/>
        <v>46065</v>
      </c>
      <c r="O233" s="11">
        <f t="shared" si="286"/>
        <v>46066</v>
      </c>
      <c r="P233" s="11">
        <f t="shared" si="286"/>
        <v>46067</v>
      </c>
      <c r="Q233" s="11">
        <f t="shared" si="286"/>
        <v>46068</v>
      </c>
      <c r="R233" s="11">
        <f t="shared" si="286"/>
        <v>46069</v>
      </c>
      <c r="S233" s="11">
        <f t="shared" si="286"/>
        <v>46070</v>
      </c>
      <c r="T233" s="11">
        <f t="shared" si="286"/>
        <v>46071</v>
      </c>
      <c r="U233" s="11">
        <f t="shared" si="286"/>
        <v>46072</v>
      </c>
      <c r="V233" s="11">
        <f t="shared" si="286"/>
        <v>46073</v>
      </c>
      <c r="W233" s="11">
        <f t="shared" si="286"/>
        <v>46074</v>
      </c>
      <c r="X233" s="11">
        <f t="shared" si="286"/>
        <v>46075</v>
      </c>
      <c r="Y233" s="11">
        <f t="shared" si="286"/>
        <v>46076</v>
      </c>
      <c r="Z233" s="11">
        <f t="shared" si="286"/>
        <v>46077</v>
      </c>
      <c r="AA233" s="11">
        <f t="shared" si="286"/>
        <v>46078</v>
      </c>
      <c r="AB233" s="11">
        <f t="shared" si="286"/>
        <v>46079</v>
      </c>
      <c r="AC233" s="11">
        <f t="shared" si="286"/>
        <v>46080</v>
      </c>
      <c r="AD233" s="11">
        <f t="shared" si="286"/>
        <v>46081</v>
      </c>
      <c r="AE233" s="11" t="str">
        <f t="shared" si="286"/>
        <v/>
      </c>
      <c r="AF233" s="11" t="e">
        <f t="shared" si="286"/>
        <v>#VALUE!</v>
      </c>
      <c r="AG233" s="29" t="e">
        <f t="shared" si="286"/>
        <v>#VALUE!</v>
      </c>
      <c r="AH233" s="257"/>
      <c r="AI233" s="258"/>
      <c r="AJ233" s="258"/>
      <c r="AK233" s="258"/>
      <c r="AL233" s="259"/>
      <c r="AM233" s="263"/>
      <c r="AN233" s="264"/>
      <c r="AO233" s="265"/>
      <c r="AP233" s="268"/>
      <c r="AQ233" s="269"/>
      <c r="AR233" s="271"/>
      <c r="AS233" s="207"/>
      <c r="AT233" s="221"/>
      <c r="AU233" s="241"/>
      <c r="AV233" s="241"/>
      <c r="AW233" s="40"/>
      <c r="AX233" s="244"/>
      <c r="AY233" s="245"/>
      <c r="AZ233" s="2"/>
      <c r="BA233" s="2"/>
      <c r="BB233" s="2"/>
      <c r="BC233" s="2"/>
      <c r="BD233" s="2"/>
      <c r="BE233" s="2"/>
      <c r="BF233" s="2"/>
      <c r="BG233" s="2"/>
    </row>
    <row r="234" spans="1:59" s="4" customFormat="1" ht="13" hidden="1" customHeight="1" outlineLevel="1" x14ac:dyDescent="0.2">
      <c r="A234" s="2"/>
      <c r="B234" s="10" t="s">
        <v>2</v>
      </c>
      <c r="C234" s="12" t="str">
        <f t="shared" ref="C234:AG234" si="287">TEXT(C233,"aaa")</f>
        <v>日</v>
      </c>
      <c r="D234" s="12" t="str">
        <f t="shared" si="287"/>
        <v>月</v>
      </c>
      <c r="E234" s="12" t="str">
        <f t="shared" si="287"/>
        <v>火</v>
      </c>
      <c r="F234" s="17" t="str">
        <f t="shared" si="287"/>
        <v>水</v>
      </c>
      <c r="G234" s="12" t="str">
        <f t="shared" si="287"/>
        <v>木</v>
      </c>
      <c r="H234" s="12" t="str">
        <f t="shared" si="287"/>
        <v>金</v>
      </c>
      <c r="I234" s="12" t="str">
        <f t="shared" si="287"/>
        <v>土</v>
      </c>
      <c r="J234" s="12" t="str">
        <f t="shared" si="287"/>
        <v>日</v>
      </c>
      <c r="K234" s="12" t="str">
        <f t="shared" si="287"/>
        <v>月</v>
      </c>
      <c r="L234" s="12" t="str">
        <f t="shared" si="287"/>
        <v>火</v>
      </c>
      <c r="M234" s="12" t="str">
        <f t="shared" si="287"/>
        <v>水</v>
      </c>
      <c r="N234" s="12" t="str">
        <f t="shared" si="287"/>
        <v>木</v>
      </c>
      <c r="O234" s="12" t="str">
        <f t="shared" si="287"/>
        <v>金</v>
      </c>
      <c r="P234" s="12" t="str">
        <f t="shared" si="287"/>
        <v>土</v>
      </c>
      <c r="Q234" s="12" t="str">
        <f t="shared" si="287"/>
        <v>日</v>
      </c>
      <c r="R234" s="12" t="str">
        <f t="shared" si="287"/>
        <v>月</v>
      </c>
      <c r="S234" s="12" t="str">
        <f t="shared" si="287"/>
        <v>火</v>
      </c>
      <c r="T234" s="12" t="str">
        <f t="shared" si="287"/>
        <v>水</v>
      </c>
      <c r="U234" s="12" t="str">
        <f t="shared" si="287"/>
        <v>木</v>
      </c>
      <c r="V234" s="12" t="str">
        <f t="shared" si="287"/>
        <v>金</v>
      </c>
      <c r="W234" s="12" t="str">
        <f t="shared" si="287"/>
        <v>土</v>
      </c>
      <c r="X234" s="12" t="str">
        <f t="shared" si="287"/>
        <v>日</v>
      </c>
      <c r="Y234" s="12" t="str">
        <f t="shared" si="287"/>
        <v>月</v>
      </c>
      <c r="Z234" s="12" t="str">
        <f t="shared" si="287"/>
        <v>火</v>
      </c>
      <c r="AA234" s="12" t="str">
        <f t="shared" si="287"/>
        <v>水</v>
      </c>
      <c r="AB234" s="12" t="str">
        <f t="shared" si="287"/>
        <v>木</v>
      </c>
      <c r="AC234" s="12" t="str">
        <f t="shared" si="287"/>
        <v>金</v>
      </c>
      <c r="AD234" s="12" t="str">
        <f t="shared" si="287"/>
        <v>土</v>
      </c>
      <c r="AE234" s="12" t="str">
        <f t="shared" si="287"/>
        <v/>
      </c>
      <c r="AF234" s="12" t="e">
        <f t="shared" si="287"/>
        <v>#VALUE!</v>
      </c>
      <c r="AG234" s="180" t="e">
        <f t="shared" si="287"/>
        <v>#VALUE!</v>
      </c>
      <c r="AH234" s="246" t="s">
        <v>83</v>
      </c>
      <c r="AI234" s="247" t="s">
        <v>84</v>
      </c>
      <c r="AJ234" s="247" t="s">
        <v>85</v>
      </c>
      <c r="AK234" s="247" t="s">
        <v>86</v>
      </c>
      <c r="AL234" s="248" t="s">
        <v>87</v>
      </c>
      <c r="AM234" s="249" t="s">
        <v>40</v>
      </c>
      <c r="AN234" s="228" t="s">
        <v>12</v>
      </c>
      <c r="AO234" s="231" t="s">
        <v>47</v>
      </c>
      <c r="AP234" s="234" t="s">
        <v>40</v>
      </c>
      <c r="AQ234" s="237" t="s">
        <v>13</v>
      </c>
      <c r="AR234" s="240"/>
      <c r="AS234" s="221"/>
      <c r="AT234" s="221"/>
      <c r="AU234" s="171"/>
      <c r="AV234" s="171"/>
      <c r="AW234" s="40"/>
      <c r="AX234" s="223" t="s">
        <v>89</v>
      </c>
      <c r="AY234" s="224">
        <f>ABS(IF(WEEKDAY(C232,3)=0,7,WEEKDAY(C232,3)-7))</f>
        <v>1</v>
      </c>
      <c r="AZ234" s="2"/>
      <c r="BA234" s="2"/>
      <c r="BB234" s="2"/>
      <c r="BC234" s="2"/>
      <c r="BD234" s="2"/>
      <c r="BE234" s="2"/>
      <c r="BF234" s="2"/>
      <c r="BG234" s="2"/>
    </row>
    <row r="235" spans="1:59" s="4" customFormat="1" ht="27" hidden="1" customHeight="1" outlineLevel="1" x14ac:dyDescent="0.2">
      <c r="A235" s="3"/>
      <c r="B235" s="225" t="s">
        <v>3</v>
      </c>
      <c r="C235" s="218" t="str">
        <f>IFERROR(VLOOKUP(C233,祝日一覧!$A:$C,3,FALSE),"")</f>
        <v/>
      </c>
      <c r="D235" s="218" t="str">
        <f>IFERROR(VLOOKUP(D233,祝日一覧!$A:$C,3,FALSE),"")</f>
        <v/>
      </c>
      <c r="E235" s="218" t="str">
        <f>IFERROR(VLOOKUP(E233,祝日一覧!$A:$C,3,FALSE),"")</f>
        <v/>
      </c>
      <c r="F235" s="218" t="str">
        <f>IFERROR(VLOOKUP(F233,祝日一覧!$A:$C,3,FALSE),"")</f>
        <v/>
      </c>
      <c r="G235" s="218" t="str">
        <f>IFERROR(VLOOKUP(G233,祝日一覧!$A:$C,3,FALSE),"")</f>
        <v/>
      </c>
      <c r="H235" s="218" t="str">
        <f>IFERROR(VLOOKUP(H233,祝日一覧!$A:$C,3,FALSE),"")</f>
        <v/>
      </c>
      <c r="I235" s="218" t="str">
        <f>IFERROR(VLOOKUP(I233,祝日一覧!$A:$C,3,FALSE),"")</f>
        <v/>
      </c>
      <c r="J235" s="218" t="str">
        <f>IFERROR(VLOOKUP(J233,祝日一覧!$A:$C,3,FALSE),"")</f>
        <v/>
      </c>
      <c r="K235" s="218" t="str">
        <f>IFERROR(VLOOKUP(K233,祝日一覧!$A:$C,3,FALSE),"")</f>
        <v/>
      </c>
      <c r="L235" s="218" t="str">
        <f>IFERROR(VLOOKUP(L233,祝日一覧!$A:$C,3,FALSE),"")</f>
        <v/>
      </c>
      <c r="M235" s="218" t="str">
        <f>IFERROR(VLOOKUP(M233,祝日一覧!$A:$C,3,FALSE),"")</f>
        <v>建国記念の日</v>
      </c>
      <c r="N235" s="218" t="str">
        <f>IFERROR(VLOOKUP(N233,祝日一覧!$A:$C,3,FALSE),"")</f>
        <v/>
      </c>
      <c r="O235" s="218" t="str">
        <f>IFERROR(VLOOKUP(O233,祝日一覧!$A:$C,3,FALSE),"")</f>
        <v/>
      </c>
      <c r="P235" s="218" t="str">
        <f>IFERROR(VLOOKUP(P233,祝日一覧!$A:$C,3,FALSE),"")</f>
        <v/>
      </c>
      <c r="Q235" s="218" t="str">
        <f>IFERROR(VLOOKUP(Q233,祝日一覧!$A:$C,3,FALSE),"")</f>
        <v/>
      </c>
      <c r="R235" s="218" t="str">
        <f>IFERROR(VLOOKUP(R233,祝日一覧!$A:$C,3,FALSE),"")</f>
        <v/>
      </c>
      <c r="S235" s="218" t="str">
        <f>IFERROR(VLOOKUP(S233,祝日一覧!$A:$C,3,FALSE),"")</f>
        <v/>
      </c>
      <c r="T235" s="218" t="str">
        <f>IFERROR(VLOOKUP(T233,祝日一覧!$A:$C,3,FALSE),"")</f>
        <v/>
      </c>
      <c r="U235" s="218" t="str">
        <f>IFERROR(VLOOKUP(U233,祝日一覧!$A:$C,3,FALSE),"")</f>
        <v/>
      </c>
      <c r="V235" s="218" t="str">
        <f>IFERROR(VLOOKUP(V233,祝日一覧!$A:$C,3,FALSE),"")</f>
        <v/>
      </c>
      <c r="W235" s="218" t="str">
        <f>IFERROR(VLOOKUP(W233,祝日一覧!$A:$C,3,FALSE),"")</f>
        <v/>
      </c>
      <c r="X235" s="218" t="str">
        <f>IFERROR(VLOOKUP(X233,祝日一覧!$A:$C,3,FALSE),"")</f>
        <v/>
      </c>
      <c r="Y235" s="218" t="str">
        <f>IFERROR(VLOOKUP(Y233,祝日一覧!$A:$C,3,FALSE),"")</f>
        <v>天皇誕生日</v>
      </c>
      <c r="Z235" s="218" t="str">
        <f>IFERROR(VLOOKUP(Z233,祝日一覧!$A:$C,3,FALSE),"")</f>
        <v/>
      </c>
      <c r="AA235" s="218" t="str">
        <f>IFERROR(VLOOKUP(AA233,祝日一覧!$A:$C,3,FALSE),"")</f>
        <v/>
      </c>
      <c r="AB235" s="218" t="str">
        <f>IFERROR(VLOOKUP(AB233,祝日一覧!$A:$C,3,FALSE),"")</f>
        <v/>
      </c>
      <c r="AC235" s="218" t="str">
        <f>IFERROR(VLOOKUP(AC233,祝日一覧!$A:$C,3,FALSE),"")</f>
        <v/>
      </c>
      <c r="AD235" s="218" t="str">
        <f>IFERROR(VLOOKUP(AD233,祝日一覧!$A:$C,3,FALSE),"")</f>
        <v/>
      </c>
      <c r="AE235" s="218" t="str">
        <f>IFERROR(VLOOKUP(AE233,祝日一覧!$A:$C,3,FALSE),"")</f>
        <v/>
      </c>
      <c r="AF235" s="218" t="str">
        <f>IFERROR(VLOOKUP(AF233,祝日一覧!$A:$C,3,FALSE),"")</f>
        <v/>
      </c>
      <c r="AG235" s="208" t="str">
        <f>IFERROR(VLOOKUP(AG233,祝日一覧!$A:$C,3,FALSE),"")</f>
        <v/>
      </c>
      <c r="AH235" s="246"/>
      <c r="AI235" s="247"/>
      <c r="AJ235" s="247"/>
      <c r="AK235" s="247"/>
      <c r="AL235" s="248"/>
      <c r="AM235" s="250"/>
      <c r="AN235" s="229"/>
      <c r="AO235" s="232"/>
      <c r="AP235" s="235"/>
      <c r="AQ235" s="238"/>
      <c r="AR235" s="240"/>
      <c r="AS235" s="221"/>
      <c r="AT235" s="222"/>
      <c r="AU235" s="179"/>
      <c r="AV235" s="171"/>
      <c r="AW235" s="40"/>
      <c r="AX235" s="223"/>
      <c r="AY235" s="224"/>
      <c r="AZ235" s="3"/>
      <c r="BA235" s="3"/>
      <c r="BB235" s="3"/>
      <c r="BC235" s="3"/>
      <c r="BD235" s="3"/>
      <c r="BE235" s="3"/>
      <c r="BF235" s="3"/>
      <c r="BG235" s="3"/>
    </row>
    <row r="236" spans="1:59" s="4" customFormat="1" ht="27" hidden="1" customHeight="1" outlineLevel="1" x14ac:dyDescent="0.2">
      <c r="A236" s="3"/>
      <c r="B236" s="226"/>
      <c r="C236" s="219"/>
      <c r="D236" s="219"/>
      <c r="E236" s="219"/>
      <c r="F236" s="219"/>
      <c r="G236" s="219"/>
      <c r="H236" s="219"/>
      <c r="I236" s="219"/>
      <c r="J236" s="219"/>
      <c r="K236" s="219"/>
      <c r="L236" s="219"/>
      <c r="M236" s="219"/>
      <c r="N236" s="219"/>
      <c r="O236" s="219"/>
      <c r="P236" s="219"/>
      <c r="Q236" s="219"/>
      <c r="R236" s="219"/>
      <c r="S236" s="219"/>
      <c r="T236" s="219"/>
      <c r="U236" s="219"/>
      <c r="V236" s="219"/>
      <c r="W236" s="219"/>
      <c r="X236" s="219"/>
      <c r="Y236" s="219"/>
      <c r="Z236" s="219"/>
      <c r="AA236" s="219"/>
      <c r="AB236" s="219"/>
      <c r="AC236" s="219"/>
      <c r="AD236" s="219"/>
      <c r="AE236" s="219"/>
      <c r="AF236" s="219"/>
      <c r="AG236" s="209"/>
      <c r="AH236" s="93" t="str">
        <f>IF($AY234=7,DBCS(1&amp;"日～"&amp;7&amp;"日"),DBCS("前"&amp;DAY(EOMONTH($C232-1,0))-6+$AY234&amp;"日～"&amp;$AY234&amp;"日"))</f>
        <v>前２６日～１日</v>
      </c>
      <c r="AI236" s="112" t="str">
        <f>DBCS($AY234+1&amp;"日～"&amp;$AY234+7&amp;"日")</f>
        <v>２日～８日</v>
      </c>
      <c r="AJ236" s="112" t="str">
        <f>DBCS($AY234+8&amp;"日～"&amp;$AY234+14&amp;"日")</f>
        <v>９日～１５日</v>
      </c>
      <c r="AK236" s="112" t="str">
        <f>DBCS($AY234+15&amp;"日～"&amp;$AY234+21&amp;"日")</f>
        <v>１６日～２２日</v>
      </c>
      <c r="AL236" s="113" t="str">
        <f>IF(AND(AY234=7,AY238=0),"-",IF($AY242=3,"-",DBCS($AY234+22&amp;"日～"&amp;$AY234+28&amp;"日")))</f>
        <v>-</v>
      </c>
      <c r="AM236" s="250"/>
      <c r="AN236" s="229"/>
      <c r="AO236" s="232"/>
      <c r="AP236" s="235"/>
      <c r="AQ236" s="238"/>
      <c r="AR236" s="178"/>
      <c r="AS236" s="174"/>
      <c r="AT236" s="174"/>
      <c r="AU236" s="184"/>
      <c r="AV236" s="184"/>
      <c r="AW236" s="40"/>
      <c r="AX236" s="99" t="s">
        <v>90</v>
      </c>
      <c r="AY236" s="100">
        <f>DAY(EOMONTH(C232,0))</f>
        <v>28</v>
      </c>
      <c r="AZ236" s="3"/>
      <c r="BA236" s="211" t="s">
        <v>105</v>
      </c>
      <c r="BB236" s="212"/>
      <c r="BC236" s="212"/>
      <c r="BD236" s="212"/>
      <c r="BE236" s="212"/>
      <c r="BF236" s="212"/>
      <c r="BG236" s="213"/>
    </row>
    <row r="237" spans="1:59" s="4" customFormat="1" ht="18" hidden="1" customHeight="1" outlineLevel="1" x14ac:dyDescent="0.2">
      <c r="A237" s="3"/>
      <c r="B237" s="226"/>
      <c r="C237" s="219"/>
      <c r="D237" s="219"/>
      <c r="E237" s="219"/>
      <c r="F237" s="219"/>
      <c r="G237" s="219"/>
      <c r="H237" s="219"/>
      <c r="I237" s="219"/>
      <c r="J237" s="219"/>
      <c r="K237" s="219"/>
      <c r="L237" s="219"/>
      <c r="M237" s="219"/>
      <c r="N237" s="219"/>
      <c r="O237" s="219"/>
      <c r="P237" s="219"/>
      <c r="Q237" s="219"/>
      <c r="R237" s="219"/>
      <c r="S237" s="219"/>
      <c r="T237" s="219"/>
      <c r="U237" s="219"/>
      <c r="V237" s="219"/>
      <c r="W237" s="219"/>
      <c r="X237" s="219"/>
      <c r="Y237" s="219"/>
      <c r="Z237" s="219"/>
      <c r="AA237" s="219"/>
      <c r="AB237" s="219"/>
      <c r="AC237" s="219"/>
      <c r="AD237" s="219"/>
      <c r="AE237" s="219"/>
      <c r="AF237" s="219"/>
      <c r="AG237" s="209"/>
      <c r="AH237" s="93" t="e">
        <f ca="1">IF(AH238&gt;=0.285,"達成","未")</f>
        <v>#DIV/0!</v>
      </c>
      <c r="AI237" s="166" t="e">
        <f ca="1">IF(AI238&gt;=0.285,"達成","未")</f>
        <v>#DIV/0!</v>
      </c>
      <c r="AJ237" s="166" t="e">
        <f t="shared" ref="AJ237:AK237" ca="1" si="288">IF(AJ238&gt;=0.285,"達成","未")</f>
        <v>#DIV/0!</v>
      </c>
      <c r="AK237" s="166" t="e">
        <f t="shared" ca="1" si="288"/>
        <v>#DIV/0!</v>
      </c>
      <c r="AL237" s="167" t="str">
        <f ca="1">IF(AL238="-","-",IF(AL238&gt;=0.285,"達成","未"))</f>
        <v>-</v>
      </c>
      <c r="AM237" s="251"/>
      <c r="AN237" s="230"/>
      <c r="AO237" s="233"/>
      <c r="AP237" s="236"/>
      <c r="AQ237" s="239"/>
      <c r="AR237" s="178"/>
      <c r="AS237" s="174"/>
      <c r="AT237" s="174"/>
      <c r="AU237" s="184"/>
      <c r="AV237" s="184"/>
      <c r="AW237" s="40"/>
      <c r="AX237" s="99"/>
      <c r="AY237" s="100"/>
      <c r="AZ237" s="3"/>
      <c r="BA237" s="168"/>
      <c r="BB237" s="169"/>
      <c r="BC237" s="169"/>
      <c r="BD237" s="169"/>
      <c r="BE237" s="169"/>
      <c r="BF237" s="169"/>
      <c r="BG237" s="170"/>
    </row>
    <row r="238" spans="1:59" s="4" customFormat="1" ht="20.149999999999999" hidden="1" customHeight="1" outlineLevel="1" thickBot="1" x14ac:dyDescent="0.25">
      <c r="B238" s="227"/>
      <c r="C238" s="220"/>
      <c r="D238" s="220"/>
      <c r="E238" s="220"/>
      <c r="F238" s="220"/>
      <c r="G238" s="220"/>
      <c r="H238" s="220"/>
      <c r="I238" s="220"/>
      <c r="J238" s="220"/>
      <c r="K238" s="220"/>
      <c r="L238" s="220"/>
      <c r="M238" s="220"/>
      <c r="N238" s="220"/>
      <c r="O238" s="220"/>
      <c r="P238" s="220"/>
      <c r="Q238" s="220"/>
      <c r="R238" s="220"/>
      <c r="S238" s="220"/>
      <c r="T238" s="220"/>
      <c r="U238" s="220"/>
      <c r="V238" s="220"/>
      <c r="W238" s="220"/>
      <c r="X238" s="220"/>
      <c r="Y238" s="220"/>
      <c r="Z238" s="220"/>
      <c r="AA238" s="220"/>
      <c r="AB238" s="220"/>
      <c r="AC238" s="220"/>
      <c r="AD238" s="220"/>
      <c r="AE238" s="220"/>
      <c r="AF238" s="220"/>
      <c r="AG238" s="210"/>
      <c r="AH238" s="114" t="e">
        <f ca="1">AVERAGE(AH239:AH244)</f>
        <v>#DIV/0!</v>
      </c>
      <c r="AI238" s="115" t="e">
        <f t="shared" ref="AI238:AK238" ca="1" si="289">AVERAGE(AI239:AI244)</f>
        <v>#DIV/0!</v>
      </c>
      <c r="AJ238" s="115" t="e">
        <f t="shared" ca="1" si="289"/>
        <v>#DIV/0!</v>
      </c>
      <c r="AK238" s="115" t="e">
        <f t="shared" ca="1" si="289"/>
        <v>#DIV/0!</v>
      </c>
      <c r="AL238" s="104" t="str">
        <f ca="1">IFERROR(AVERAGE(AL239:AL244),"-")</f>
        <v>-</v>
      </c>
      <c r="AM238" s="64"/>
      <c r="AN238" s="48" t="e">
        <f>AVERAGE(AN239:AN244)</f>
        <v>#DIV/0!</v>
      </c>
      <c r="AO238" s="30" t="e">
        <f>IF(AN238&gt;=0.285,"達成","未")</f>
        <v>#DIV/0!</v>
      </c>
      <c r="AP238" s="71"/>
      <c r="AQ238" s="72" t="e">
        <f>AVERAGE(AQ239:AQ244)</f>
        <v>#DIV/0!</v>
      </c>
      <c r="AR238" s="62" t="s">
        <v>15</v>
      </c>
      <c r="AS238" s="49" t="s">
        <v>16</v>
      </c>
      <c r="AT238" s="50" t="s">
        <v>58</v>
      </c>
      <c r="AU238" s="38" t="s">
        <v>56</v>
      </c>
      <c r="AV238" s="173" t="s">
        <v>57</v>
      </c>
      <c r="AW238" s="60" t="s">
        <v>66</v>
      </c>
      <c r="AX238" s="214" t="s">
        <v>91</v>
      </c>
      <c r="AY238" s="215">
        <f>MOD(AY236-AY234,7)</f>
        <v>6</v>
      </c>
      <c r="AZ238" s="97" t="s">
        <v>106</v>
      </c>
      <c r="BA238" s="111"/>
      <c r="BB238" s="111" t="s">
        <v>83</v>
      </c>
      <c r="BC238" s="111" t="s">
        <v>84</v>
      </c>
      <c r="BD238" s="111" t="s">
        <v>85</v>
      </c>
      <c r="BE238" s="111" t="s">
        <v>86</v>
      </c>
      <c r="BF238" s="111" t="s">
        <v>87</v>
      </c>
      <c r="BG238" s="111" t="s">
        <v>101</v>
      </c>
    </row>
    <row r="239" spans="1:59" s="4" customFormat="1" ht="20.149999999999999" hidden="1" customHeight="1" outlineLevel="1" x14ac:dyDescent="0.2">
      <c r="B239" s="51" t="str">
        <f>IF($R$5&lt;&gt;"",$R$5,"-")</f>
        <v>-</v>
      </c>
      <c r="C239" s="182"/>
      <c r="D239" s="182"/>
      <c r="E239" s="182"/>
      <c r="F239" s="182"/>
      <c r="G239" s="182"/>
      <c r="H239" s="182"/>
      <c r="I239" s="182"/>
      <c r="J239" s="182"/>
      <c r="K239" s="182"/>
      <c r="L239" s="182"/>
      <c r="M239" s="182"/>
      <c r="N239" s="182"/>
      <c r="O239" s="182"/>
      <c r="P239" s="182"/>
      <c r="Q239" s="182"/>
      <c r="R239" s="182"/>
      <c r="S239" s="182"/>
      <c r="T239" s="182"/>
      <c r="U239" s="182"/>
      <c r="V239" s="182"/>
      <c r="W239" s="182"/>
      <c r="X239" s="182"/>
      <c r="Y239" s="182"/>
      <c r="Z239" s="182"/>
      <c r="AA239" s="182"/>
      <c r="AB239" s="182"/>
      <c r="AC239" s="182"/>
      <c r="AD239" s="182"/>
      <c r="AE239" s="182"/>
      <c r="AF239" s="182"/>
      <c r="AG239" s="61"/>
      <c r="AH239" s="122" t="str">
        <f ca="1">IFERROR(IF(B239="-","-",IF(AY234=7,COUNTIF(OFFSET($C239,0,0,1,$AY234),"○")/(7-BB239),(COUNTIF(OFFSET($C239,0,0,1,$AY234),"○")+COUNTIF(OFFSET($C239,-14,DAY(EOMONTH(C232-1,0))-7+$AY234,1,7-$AY234),"○"))/(7-BB239))),"-")</f>
        <v>-</v>
      </c>
      <c r="AI239" s="116" t="str">
        <f ca="1">IF($B239="-","-",COUNTIF(OFFSET($C239,0,$AY234,1,7),"○")/7-BC239)</f>
        <v>-</v>
      </c>
      <c r="AJ239" s="145" t="str">
        <f ca="1">IF($B239="-","-",COUNTIF(OFFSET($C239,0,$AY234,1,7),"○")/7-BD239)</f>
        <v>-</v>
      </c>
      <c r="AK239" s="145" t="str">
        <f ca="1">IF($B239="-","-",COUNTIF(OFFSET($C239,0,$AY234,1,7),"○")/7-BE239)</f>
        <v>-</v>
      </c>
      <c r="AL239" s="146" t="str">
        <f ca="1">IF($B239="-","-",IF((AY242+SIGN(AY234))&lt;5,"-",COUNTIF(OFFSET(C239,0,AY234+21,1,7),"○")/(7-BF239)))</f>
        <v>-</v>
      </c>
      <c r="AM239" s="65">
        <f>AU239</f>
        <v>0</v>
      </c>
      <c r="AN239" s="41" t="str">
        <f>IFERROR(AM239/AS239,"")</f>
        <v/>
      </c>
      <c r="AO239" s="67" t="str">
        <f t="shared" ref="AO239:AO244" si="290">IFERROR(IF(B239="-",B239,IF(AM239/AS239&gt;=0.285,"達成","未")),"-")</f>
        <v>-</v>
      </c>
      <c r="AP239" s="73">
        <f t="shared" ref="AP239:AP244" si="291">AV239</f>
        <v>0</v>
      </c>
      <c r="AQ239" s="74" t="str">
        <f>IFERROR(AP239/AT239,"")</f>
        <v/>
      </c>
      <c r="AR239" s="176">
        <f>COUNT(C233:AG233)</f>
        <v>28</v>
      </c>
      <c r="AS239" s="175">
        <f t="shared" ref="AS239:AS244" si="292">IF(OR(B239="-",B239=""),0,IFERROR(AR239-COUNTIF(C239:AG239,"外"),))</f>
        <v>0</v>
      </c>
      <c r="AT239" s="175">
        <f t="shared" ref="AT239:AT244" si="293">AS239+AT225</f>
        <v>0</v>
      </c>
      <c r="AU239" s="175">
        <f t="shared" ref="AU239:AU244" si="294">COUNTIF(C239:AG239,"○")</f>
        <v>0</v>
      </c>
      <c r="AV239" s="175">
        <f t="shared" ref="AV239:AV244" si="295">AV225+AU239</f>
        <v>0</v>
      </c>
      <c r="AW239" s="98">
        <f>IF(C232&gt;DATE($K$6,$M$6,1),0,IF(SUM(AS239:AS244)=0,1,IF(AO238="達成",1,0)))</f>
        <v>0</v>
      </c>
      <c r="AX239" s="214"/>
      <c r="AY239" s="215"/>
      <c r="AZ239" s="98">
        <f>IF(C232&gt;DATE($K$6,$M$6,1),0,IF(SUM(AS239:AS244)=0,1,IF(AND(AH238&gt;0.285,AI238&gt;0.285,AJ238&gt;0.285,AK238&gt;0.285,AL238&gt;0.285),1,0)))</f>
        <v>0</v>
      </c>
      <c r="BA239" s="111" t="s">
        <v>95</v>
      </c>
      <c r="BB239" s="111">
        <f ca="1">IF(AY234=7,COUNTIF(OFFSET($C239,0,0,1,$AY234),"外"),COUNTIF(OFFSET($C239,0,0,1,$AY234),"外")+COUNTIF(OFFSET($C239,-13,DAY(EOMONTH(C232-1,0))-7+$AY234,1,7-$AY234),"外"))</f>
        <v>0</v>
      </c>
      <c r="BC239" s="111">
        <f ca="1">COUNTIF(OFFSET($C239,0,$AY234,1,7),"外")</f>
        <v>0</v>
      </c>
      <c r="BD239" s="111">
        <f ca="1">COUNTIF(OFFSET($C239,0,$AY234+7,1,7),"外")</f>
        <v>0</v>
      </c>
      <c r="BE239" s="111">
        <f ca="1">COUNTIF(OFFSET($C239,0,$AY234+14,1,7),"外")</f>
        <v>0</v>
      </c>
      <c r="BF239" s="111">
        <f ca="1">COUNTIF(OFFSET(C239,0,AY234+21,1,7),"外")</f>
        <v>0</v>
      </c>
      <c r="BG239" s="111">
        <f ca="1">SUM(BB239:BF239)</f>
        <v>0</v>
      </c>
    </row>
    <row r="240" spans="1:59" s="4" customFormat="1" ht="20.149999999999999" hidden="1" customHeight="1" outlineLevel="1" x14ac:dyDescent="0.2">
      <c r="B240" s="45" t="str">
        <f>IF($S$5&lt;&gt;"",$S$5,"-")</f>
        <v>-</v>
      </c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80"/>
      <c r="AH240" s="90" t="str">
        <f ca="1">IFERROR(IF(B225="-","-",IF(AY234=7,COUNTIF(OFFSET($C240,0,0,1,$AY234),"○")/(7-BB240),(COUNTIF(OFFSET($C240,0,0,1,$AY234),"○")+COUNTIF(OFFSET($C240,-14,DAY(EOMONTH(C232-1,0))-7+$AY234,1,7-$AY234),"○"))/(7-BB240))),"-")</f>
        <v>-</v>
      </c>
      <c r="AI240" s="89" t="str">
        <f ca="1">IF(B240="-","-",COUNTIF(OFFSET($C240,0,$AY234,1,7),"○")/7-BC240)</f>
        <v>-</v>
      </c>
      <c r="AJ240" s="89" t="str">
        <f ca="1">IF($B240="-","-",COUNTIF(OFFSET($C240,0,$AY235,1,7),"○")/7-BD240)</f>
        <v>-</v>
      </c>
      <c r="AK240" s="89" t="str">
        <f ca="1">IF($B240="-","-",COUNTIF(OFFSET($C240,0,$AY234,1,7),"○")/7-BE240)</f>
        <v>-</v>
      </c>
      <c r="AL240" s="105" t="str">
        <f ca="1">IF($B240="-","-",IF((AY242+SIGN(AY234))&lt;5,"-",COUNTIF(OFFSET(C240,0,AY234+21,1,7),"○")/(7-BF240)))</f>
        <v>-</v>
      </c>
      <c r="AM240" s="172">
        <f t="shared" ref="AM240:AM242" si="296">AU240</f>
        <v>0</v>
      </c>
      <c r="AN240" s="41" t="str">
        <f t="shared" ref="AN240" si="297">IFERROR(AM240/AS240,"")</f>
        <v/>
      </c>
      <c r="AO240" s="66" t="str">
        <f t="shared" si="290"/>
        <v>-</v>
      </c>
      <c r="AP240" s="177">
        <f t="shared" si="291"/>
        <v>0</v>
      </c>
      <c r="AQ240" s="75" t="str">
        <f t="shared" ref="AQ240:AQ242" si="298">IFERROR(AP240/AT240,"")</f>
        <v/>
      </c>
      <c r="AR240" s="176">
        <f>COUNT(C233:AG233)</f>
        <v>28</v>
      </c>
      <c r="AS240" s="175">
        <f t="shared" si="292"/>
        <v>0</v>
      </c>
      <c r="AT240" s="175">
        <f t="shared" si="293"/>
        <v>0</v>
      </c>
      <c r="AU240" s="175">
        <f t="shared" si="294"/>
        <v>0</v>
      </c>
      <c r="AV240" s="175">
        <f t="shared" si="295"/>
        <v>0</v>
      </c>
      <c r="AW240" s="40"/>
      <c r="AX240" s="216" t="s">
        <v>92</v>
      </c>
      <c r="AY240" s="196">
        <f>SIGN(AY234)+SIGN(AY238)+AY242</f>
        <v>5</v>
      </c>
      <c r="BA240" s="111" t="s">
        <v>96</v>
      </c>
      <c r="BB240" s="111">
        <f ca="1">IF(AY234=7,COUNTIF(OFFSET($C240,0,0,1,$AY234),"外"),COUNTIF(OFFSET($C240,0,0,1,$AY234),"外")+COUNTIF(OFFSET($C240,-13,DAY(EOMONTH(C232-1,0))-7+$AY234,1,7-$AY234),"外"))</f>
        <v>0</v>
      </c>
      <c r="BC240" s="111">
        <f ca="1">COUNTIF(OFFSET($C240,0,$AY234,1,7),"外")</f>
        <v>0</v>
      </c>
      <c r="BD240" s="111">
        <f ca="1">COUNTIF(OFFSET($C240,0,$AY234+7,1,7),"外")</f>
        <v>0</v>
      </c>
      <c r="BE240" s="111">
        <f ca="1">COUNTIF(OFFSET($C240,0,$AY234+14,1,7),"外")</f>
        <v>0</v>
      </c>
      <c r="BF240" s="111">
        <f ca="1">COUNTIF(OFFSET(C240,0,AY234+21,1,7),"外")</f>
        <v>0</v>
      </c>
      <c r="BG240" s="111">
        <f t="shared" ref="BG240:BG242" ca="1" si="299">SUM(BB240:BF240)</f>
        <v>0</v>
      </c>
    </row>
    <row r="241" spans="1:59" s="4" customFormat="1" ht="20.149999999999999" hidden="1" customHeight="1" outlineLevel="1" x14ac:dyDescent="0.2">
      <c r="B241" s="45" t="str">
        <f>IF($T$5&lt;&gt;"",$T$5,"-")</f>
        <v>-</v>
      </c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80"/>
      <c r="AH241" s="90" t="str">
        <f ca="1">IFERROR(IF(B241="-","-",IF(AY234=7,COUNTIF(OFFSET($C241,0,0,1,$AY234),"○")/(7-BB241),(COUNTIF(OFFSET($C241,0,0,1,$AY234),"○")+COUNTIF(OFFSET($C241,-14,DAY(EOMONTH(C232-1,0))-7+$AY234,1,7-$AY234),"○"))/(7-BB241))),"-")</f>
        <v>-</v>
      </c>
      <c r="AI241" s="89" t="str">
        <f ca="1">IF(B241="-","-",COUNTIF(OFFSET($C241,0,$AY234,1,7),"○")/7-BC241)</f>
        <v>-</v>
      </c>
      <c r="AJ241" s="89" t="str">
        <f ca="1">IF($B241="-","-",COUNTIF(OFFSET($C241,0,$AY234,1,7),"○")/7-BD241)</f>
        <v>-</v>
      </c>
      <c r="AK241" s="89" t="str">
        <f ca="1">IF($B241="-","-",COUNTIF(OFFSET($C241,0,$AY234,1,7),"○")/7-BE241)</f>
        <v>-</v>
      </c>
      <c r="AL241" s="105" t="str">
        <f ca="1">IF($B241="-","-",IF((AY242+SIGN(AY234))&lt;5,"-",COUNTIF(OFFSET(C241,0,AY234+21,1,7),"○")/(7-BF241)))</f>
        <v>-</v>
      </c>
      <c r="AM241" s="172">
        <f t="shared" si="296"/>
        <v>0</v>
      </c>
      <c r="AN241" s="41" t="str">
        <f>IFERROR(AM241/AS241,"")</f>
        <v/>
      </c>
      <c r="AO241" s="66" t="str">
        <f t="shared" si="290"/>
        <v>-</v>
      </c>
      <c r="AP241" s="177">
        <f t="shared" si="291"/>
        <v>0</v>
      </c>
      <c r="AQ241" s="75" t="str">
        <f t="shared" si="298"/>
        <v/>
      </c>
      <c r="AR241" s="176">
        <f>COUNT(C233:AG233)</f>
        <v>28</v>
      </c>
      <c r="AS241" s="175">
        <f t="shared" si="292"/>
        <v>0</v>
      </c>
      <c r="AT241" s="175">
        <f t="shared" si="293"/>
        <v>0</v>
      </c>
      <c r="AU241" s="175">
        <f t="shared" si="294"/>
        <v>0</v>
      </c>
      <c r="AV241" s="175">
        <f t="shared" si="295"/>
        <v>0</v>
      </c>
      <c r="AW241" s="40"/>
      <c r="AX241" s="217"/>
      <c r="AY241" s="197"/>
      <c r="BA241" s="111" t="s">
        <v>97</v>
      </c>
      <c r="BB241" s="111">
        <f ca="1">IF(AY234=7,COUNTIF(OFFSET($C241,0,0,1,$AY234),"外"),COUNTIF(OFFSET($C241,0,0,1,$AY234),"外")+COUNTIF(OFFSET($C241,-13,DAY(EOMONTH(C232-1,0))-7+$AY234,1,7-$AY234),"外"))</f>
        <v>0</v>
      </c>
      <c r="BC241" s="111">
        <f ca="1">COUNTIF(OFFSET($C241,0,$AY234,1,7),"外")</f>
        <v>0</v>
      </c>
      <c r="BD241" s="111">
        <f ca="1">COUNTIF(OFFSET($C241,0,$AY234+7,1,7),"外")</f>
        <v>0</v>
      </c>
      <c r="BE241" s="111">
        <f ca="1">COUNTIF(OFFSET($C241,0,$AY234+14,1,7),"外")</f>
        <v>0</v>
      </c>
      <c r="BF241" s="111">
        <f ca="1">COUNTIF(OFFSET(C241,0,AY234+21,1,7),"外")</f>
        <v>0</v>
      </c>
      <c r="BG241" s="111">
        <f t="shared" ca="1" si="299"/>
        <v>0</v>
      </c>
    </row>
    <row r="242" spans="1:59" s="4" customFormat="1" ht="20.149999999999999" hidden="1" customHeight="1" outlineLevel="1" x14ac:dyDescent="0.2">
      <c r="B242" s="45" t="str">
        <f>IF($U$5&lt;&gt;"",$U$5,"-")</f>
        <v>-</v>
      </c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80"/>
      <c r="AH242" s="90" t="str">
        <f ca="1">IFERROR(IF(B242="-","-",IF(AY234=7,COUNTIF(OFFSET($C242,0,0,1,$AY234),"○")/(7-BB242),(COUNTIF(OFFSET($C242,0,0,1,$AY234),"○")+COUNTIF(OFFSET($C242,-14,DAY(EOMONTH(C232-1,0))-7+$AY234,1,7-$AY234),"○"))/(7-BB242))),"-")</f>
        <v>-</v>
      </c>
      <c r="AI242" s="89" t="str">
        <f ca="1">IF(B242="-","-",COUNTIF(OFFSET($C242,0,$AY234,1,7),"○")/7-BC242)</f>
        <v>-</v>
      </c>
      <c r="AJ242" s="89" t="str">
        <f ca="1">IF($B242="-","-",COUNTIF(OFFSET($C242,0,$AY234,1,7),"○")/7-BD242)</f>
        <v>-</v>
      </c>
      <c r="AK242" s="89" t="str">
        <f ca="1">IF($B242="-","-",COUNTIF(OFFSET($C242,0,$AY234,1,7),"○")/7-BE242)</f>
        <v>-</v>
      </c>
      <c r="AL242" s="105" t="str">
        <f ca="1">IF($B242="-","-",IF((AY242+SIGN(AY234))&lt;5,"-",COUNTIF(OFFSET(C242,0,AY234+21,1,7),"○")/(7-BF242)))</f>
        <v>-</v>
      </c>
      <c r="AM242" s="172">
        <f t="shared" si="296"/>
        <v>0</v>
      </c>
      <c r="AN242" s="41" t="str">
        <f t="shared" ref="AN242:AN243" si="300">IFERROR(AM242/AS242,"")</f>
        <v/>
      </c>
      <c r="AO242" s="66" t="str">
        <f t="shared" si="290"/>
        <v>-</v>
      </c>
      <c r="AP242" s="177">
        <f t="shared" si="291"/>
        <v>0</v>
      </c>
      <c r="AQ242" s="75" t="str">
        <f t="shared" si="298"/>
        <v/>
      </c>
      <c r="AR242" s="176">
        <f>COUNT(C233:AG233)</f>
        <v>28</v>
      </c>
      <c r="AS242" s="175">
        <f t="shared" si="292"/>
        <v>0</v>
      </c>
      <c r="AT242" s="175">
        <f t="shared" si="293"/>
        <v>0</v>
      </c>
      <c r="AU242" s="175">
        <f t="shared" si="294"/>
        <v>0</v>
      </c>
      <c r="AV242" s="175">
        <f t="shared" si="295"/>
        <v>0</v>
      </c>
      <c r="AW242" s="40"/>
      <c r="AX242" s="194" t="s">
        <v>93</v>
      </c>
      <c r="AY242" s="196">
        <f>ROUNDDOWN((AY236-AY234)/7,0)</f>
        <v>3</v>
      </c>
      <c r="BA242" s="111" t="s">
        <v>98</v>
      </c>
      <c r="BB242" s="111">
        <f ca="1">IF(AY234=7,COUNTIF(OFFSET($C242,0,0,1,$AY234),"外"),COUNTIF(OFFSET($C242,0,0,1,$AY234),"外")+COUNTIF(OFFSET($C242,-13,DAY(EOMONTH(C232-1,0))-7+$AY234,1,7-$AY234),"外"))</f>
        <v>0</v>
      </c>
      <c r="BC242" s="111">
        <f ca="1">COUNTIF(OFFSET($C242,0,$AY234,1,7),"外")</f>
        <v>0</v>
      </c>
      <c r="BD242" s="111">
        <f ca="1">COUNTIF(OFFSET($C242,0,$AY234+7,1,7),"外")</f>
        <v>0</v>
      </c>
      <c r="BE242" s="111">
        <f ca="1">COUNTIF(OFFSET($C242,0,$AY234+14,1,7),"外")</f>
        <v>0</v>
      </c>
      <c r="BF242" s="111">
        <f ca="1">COUNTIF(OFFSET(C242,0,AY234+21,1,7),"外")</f>
        <v>0</v>
      </c>
      <c r="BG242" s="111">
        <f t="shared" ca="1" si="299"/>
        <v>0</v>
      </c>
    </row>
    <row r="243" spans="1:59" s="4" customFormat="1" ht="20.149999999999999" hidden="1" customHeight="1" outlineLevel="1" x14ac:dyDescent="0.2">
      <c r="B243" s="45" t="str">
        <f>IF($V$5&lt;&gt;"",$V$5,"-")</f>
        <v>-</v>
      </c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80"/>
      <c r="AH243" s="90" t="str">
        <f ca="1">IFERROR(IF(B243="-","-",IF(AY234=7,COUNTIF(OFFSET($C243,0,0,1,$AY234),"○")/(7-BB243),(COUNTIF(OFFSET($C243,0,0,1,$AY234),"○")+COUNTIF(OFFSET($C243,-14,DAY(EOMONTH(C232-1,0))-7+$AY234,1,7-$AY234),"○"))/(7-BB243))),"-")</f>
        <v>-</v>
      </c>
      <c r="AI243" s="89" t="str">
        <f ca="1">IF(B243="-","-",COUNTIF(OFFSET($C243,0,$AY234,1,7),"○")/7-BC243)</f>
        <v>-</v>
      </c>
      <c r="AJ243" s="89" t="str">
        <f ca="1">IF($B243="-","-",COUNTIF(OFFSET($C243,0,$AY234,1,7),"○")/7-BD243)</f>
        <v>-</v>
      </c>
      <c r="AK243" s="89" t="str">
        <f ca="1">IF($B243="-","-",COUNTIF(OFFSET($C243,0,$AY234,1,7),"○")/7-BE243)</f>
        <v>-</v>
      </c>
      <c r="AL243" s="105" t="str">
        <f ca="1">IF($B243="-","-",IF((AY242+SIGN(AY234))&lt;5,"-",COUNTIF(OFFSET(C243,0,AY234+21,1,7),"○")/(7-BF243)))</f>
        <v>-</v>
      </c>
      <c r="AM243" s="172">
        <f>AU243</f>
        <v>0</v>
      </c>
      <c r="AN243" s="41" t="str">
        <f t="shared" si="300"/>
        <v/>
      </c>
      <c r="AO243" s="66" t="str">
        <f t="shared" si="290"/>
        <v>-</v>
      </c>
      <c r="AP243" s="177">
        <f t="shared" si="291"/>
        <v>0</v>
      </c>
      <c r="AQ243" s="75" t="str">
        <f>IFERROR(AP243/AT243,"")</f>
        <v/>
      </c>
      <c r="AR243" s="176">
        <f>COUNT(C233:AG233)</f>
        <v>28</v>
      </c>
      <c r="AS243" s="175">
        <f t="shared" si="292"/>
        <v>0</v>
      </c>
      <c r="AT243" s="175">
        <f t="shared" si="293"/>
        <v>0</v>
      </c>
      <c r="AU243" s="175">
        <f t="shared" si="294"/>
        <v>0</v>
      </c>
      <c r="AV243" s="175">
        <f t="shared" si="295"/>
        <v>0</v>
      </c>
      <c r="AW243" s="40"/>
      <c r="AX243" s="195"/>
      <c r="AY243" s="197"/>
      <c r="BA243" s="111" t="s">
        <v>99</v>
      </c>
      <c r="BB243" s="111">
        <f ca="1">IF(AY234=7,COUNTIF(OFFSET($C243,0,0,1,$AY234),"外"),COUNTIF(OFFSET($C243,0,0,1,$AY234),"外")+COUNTIF(OFFSET($C243,-13,DAY(EOMONTH(C232-1,0))-7+$AY234,1,7-$AY234),"外"))</f>
        <v>0</v>
      </c>
      <c r="BC243" s="111">
        <f ca="1">COUNTIF(OFFSET($C243,0,$AY234,1,7),"外")</f>
        <v>0</v>
      </c>
      <c r="BD243" s="111">
        <f ca="1">COUNTIF(OFFSET($C243,0,$AY234+7,1,7),"外")</f>
        <v>0</v>
      </c>
      <c r="BE243" s="111">
        <f ca="1">COUNTIF(OFFSET($C243,0,$AY234+14,1,7),"外")</f>
        <v>0</v>
      </c>
      <c r="BF243" s="111">
        <f ca="1">COUNTIF(OFFSET(C243,0,AY234+21,1,7),"外")</f>
        <v>0</v>
      </c>
      <c r="BG243" s="111">
        <f ca="1">SUM(BB243:BF243)</f>
        <v>0</v>
      </c>
    </row>
    <row r="244" spans="1:59" s="4" customFormat="1" ht="20.149999999999999" hidden="1" customHeight="1" outlineLevel="1" thickBot="1" x14ac:dyDescent="0.25">
      <c r="B244" s="46" t="str">
        <f>IF($W$5&lt;&gt;"",$W$5,"-")</f>
        <v>-</v>
      </c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55"/>
      <c r="AH244" s="91" t="str">
        <f ca="1">IFERROR(IF(B244="-","-",IF(AY234=7,COUNTIF(OFFSET($C244,0,0,1,$AY234),"○")/(7-BB244),(COUNTIF(OFFSET($C244,0,0,1,$AY234),"○")+COUNTIF(OFFSET($C244,-14,DAY(EOMONTH(C232-1,0))-7+$AY234,1,7-$AY234),"○"))/(7-BB244))),"-")</f>
        <v>-</v>
      </c>
      <c r="AI244" s="92" t="str">
        <f ca="1">IF(B244="-","-",COUNTIF(OFFSET($C244,0,$AY234,1,7),"○")/7-BC244)</f>
        <v>-</v>
      </c>
      <c r="AJ244" s="92" t="str">
        <f ca="1">IF($B244="-","-",COUNTIF(OFFSET($C244,0,$AY234,1,7),"○")/7-BD244)</f>
        <v>-</v>
      </c>
      <c r="AK244" s="92" t="str">
        <f ca="1">IF($B244="-","-",COUNTIF(OFFSET($C244,0,$AY234,1,7),"○")/7-BE244)</f>
        <v>-</v>
      </c>
      <c r="AL244" s="106" t="str">
        <f ca="1">IF($B244="-","-",IF((AY242+SIGN(AY234))&lt;5,"-",COUNTIF(OFFSET(C244,0,AY234+21,1,7),"○")/(7-BF244)))</f>
        <v>-</v>
      </c>
      <c r="AM244" s="64">
        <f t="shared" ref="AM244" si="301">AU244</f>
        <v>0</v>
      </c>
      <c r="AN244" s="48" t="str">
        <f>IFERROR(AM244/AS244,"")</f>
        <v/>
      </c>
      <c r="AO244" s="30" t="str">
        <f t="shared" si="290"/>
        <v>-</v>
      </c>
      <c r="AP244" s="71">
        <f t="shared" si="291"/>
        <v>0</v>
      </c>
      <c r="AQ244" s="72" t="str">
        <f t="shared" ref="AQ244" si="302">IFERROR(AP244/AT244,"")</f>
        <v/>
      </c>
      <c r="AR244" s="176">
        <f>COUNT(C233:AG233)</f>
        <v>28</v>
      </c>
      <c r="AS244" s="175">
        <f t="shared" si="292"/>
        <v>0</v>
      </c>
      <c r="AT244" s="175">
        <f t="shared" si="293"/>
        <v>0</v>
      </c>
      <c r="AU244" s="175">
        <f t="shared" si="294"/>
        <v>0</v>
      </c>
      <c r="AV244" s="175">
        <f t="shared" si="295"/>
        <v>0</v>
      </c>
      <c r="AW244" s="40"/>
      <c r="AX244" s="101"/>
      <c r="AY244" s="102"/>
      <c r="BA244" s="111" t="s">
        <v>100</v>
      </c>
      <c r="BB244" s="111">
        <f ca="1">IF(AY234=7,COUNTIF(OFFSET($C244,0,0,1,$AY234),"外"),COUNTIF(OFFSET($C244,0,0,1,$AY234),"外")+COUNTIF(OFFSET($C244,-13,DAY(EOMONTH(C232-1,0))-7+$AY234,1,7-$AY234),"外"))</f>
        <v>0</v>
      </c>
      <c r="BC244" s="111">
        <f ca="1">COUNTIF(OFFSET($C244,0,$AY234,1,7),"外")</f>
        <v>0</v>
      </c>
      <c r="BD244" s="111">
        <f ca="1">COUNTIF(OFFSET($C244,0,$AY234+7,1,7),"外")</f>
        <v>0</v>
      </c>
      <c r="BE244" s="111">
        <f ca="1">COUNTIF(OFFSET($C244,0,$AY234+14,1,7),"外")</f>
        <v>0</v>
      </c>
      <c r="BF244" s="111">
        <f ca="1">COUNTIF(OFFSET(C244,0,AY234+21,1,7),"外")</f>
        <v>0</v>
      </c>
      <c r="BG244" s="111">
        <f t="shared" ref="BG244" ca="1" si="303">SUM(BB244:BF244)</f>
        <v>0</v>
      </c>
    </row>
    <row r="245" spans="1:59" ht="13.5" hidden="1" outlineLevel="1" thickBot="1" x14ac:dyDescent="0.25">
      <c r="AV245" s="32"/>
    </row>
    <row r="246" spans="1:59" s="4" customFormat="1" ht="13" hidden="1" customHeight="1" outlineLevel="1" x14ac:dyDescent="0.2">
      <c r="A246" s="2"/>
      <c r="B246" s="181" t="s">
        <v>0</v>
      </c>
      <c r="C246" s="252">
        <f>DATE(YEAR(C232),MONTH(C232)+1,DAY(C232))</f>
        <v>46082</v>
      </c>
      <c r="D246" s="253"/>
      <c r="E246" s="253"/>
      <c r="F246" s="253"/>
      <c r="G246" s="253"/>
      <c r="H246" s="253"/>
      <c r="I246" s="253"/>
      <c r="J246" s="253"/>
      <c r="K246" s="253"/>
      <c r="L246" s="253"/>
      <c r="M246" s="253"/>
      <c r="N246" s="253"/>
      <c r="O246" s="253"/>
      <c r="P246" s="253"/>
      <c r="Q246" s="253"/>
      <c r="R246" s="253"/>
      <c r="S246" s="253"/>
      <c r="T246" s="253"/>
      <c r="U246" s="253"/>
      <c r="V246" s="253"/>
      <c r="W246" s="253"/>
      <c r="X246" s="253"/>
      <c r="Y246" s="253"/>
      <c r="Z246" s="253"/>
      <c r="AA246" s="253"/>
      <c r="AB246" s="253"/>
      <c r="AC246" s="253"/>
      <c r="AD246" s="253"/>
      <c r="AE246" s="253"/>
      <c r="AF246" s="253"/>
      <c r="AG246" s="253"/>
      <c r="AH246" s="254" t="s">
        <v>113</v>
      </c>
      <c r="AI246" s="255"/>
      <c r="AJ246" s="255"/>
      <c r="AK246" s="255"/>
      <c r="AL246" s="256"/>
      <c r="AM246" s="260" t="s">
        <v>46</v>
      </c>
      <c r="AN246" s="261"/>
      <c r="AO246" s="262"/>
      <c r="AP246" s="266" t="s">
        <v>11</v>
      </c>
      <c r="AQ246" s="267"/>
      <c r="AR246" s="270" t="s">
        <v>15</v>
      </c>
      <c r="AS246" s="206" t="s">
        <v>16</v>
      </c>
      <c r="AT246" s="221" t="s">
        <v>17</v>
      </c>
      <c r="AU246" s="241"/>
      <c r="AV246" s="241"/>
      <c r="AW246" s="40"/>
      <c r="AX246" s="242" t="s">
        <v>88</v>
      </c>
      <c r="AY246" s="243"/>
      <c r="AZ246" s="2"/>
      <c r="BA246" s="2"/>
      <c r="BB246" s="2"/>
      <c r="BC246" s="2"/>
      <c r="BD246" s="2"/>
      <c r="BE246" s="2"/>
      <c r="BF246" s="2"/>
      <c r="BG246" s="2"/>
    </row>
    <row r="247" spans="1:59" s="4" customFormat="1" ht="13" hidden="1" customHeight="1" outlineLevel="1" x14ac:dyDescent="0.2">
      <c r="A247" s="2"/>
      <c r="B247" s="10" t="s">
        <v>1</v>
      </c>
      <c r="C247" s="11">
        <f>DATE(YEAR(C246),MONTH(C246),DAY(C246))</f>
        <v>46082</v>
      </c>
      <c r="D247" s="11">
        <f>IF(MONTH(DATE(YEAR(C247),MONTH(C247),DAY(C247)+1))=MONTH($C246),DATE(YEAR(C247),MONTH(C247),DAY(C247)+1),"")</f>
        <v>46083</v>
      </c>
      <c r="E247" s="11">
        <f t="shared" ref="E247:AG247" si="304">IF(MONTH(DATE(YEAR(D247),MONTH(D247),DAY(D247)+1))=MONTH($C246),DATE(YEAR(D247),MONTH(D247),DAY(D247)+1),"")</f>
        <v>46084</v>
      </c>
      <c r="F247" s="16">
        <f t="shared" si="304"/>
        <v>46085</v>
      </c>
      <c r="G247" s="11">
        <f t="shared" si="304"/>
        <v>46086</v>
      </c>
      <c r="H247" s="11">
        <f t="shared" si="304"/>
        <v>46087</v>
      </c>
      <c r="I247" s="11">
        <f t="shared" si="304"/>
        <v>46088</v>
      </c>
      <c r="J247" s="11">
        <f t="shared" si="304"/>
        <v>46089</v>
      </c>
      <c r="K247" s="11">
        <f t="shared" si="304"/>
        <v>46090</v>
      </c>
      <c r="L247" s="11">
        <f t="shared" si="304"/>
        <v>46091</v>
      </c>
      <c r="M247" s="11">
        <f t="shared" si="304"/>
        <v>46092</v>
      </c>
      <c r="N247" s="11">
        <f t="shared" si="304"/>
        <v>46093</v>
      </c>
      <c r="O247" s="11">
        <f t="shared" si="304"/>
        <v>46094</v>
      </c>
      <c r="P247" s="11">
        <f t="shared" si="304"/>
        <v>46095</v>
      </c>
      <c r="Q247" s="11">
        <f t="shared" si="304"/>
        <v>46096</v>
      </c>
      <c r="R247" s="11">
        <f t="shared" si="304"/>
        <v>46097</v>
      </c>
      <c r="S247" s="11">
        <f t="shared" si="304"/>
        <v>46098</v>
      </c>
      <c r="T247" s="11">
        <f t="shared" si="304"/>
        <v>46099</v>
      </c>
      <c r="U247" s="11">
        <f t="shared" si="304"/>
        <v>46100</v>
      </c>
      <c r="V247" s="11">
        <f t="shared" si="304"/>
        <v>46101</v>
      </c>
      <c r="W247" s="11">
        <f t="shared" si="304"/>
        <v>46102</v>
      </c>
      <c r="X247" s="11">
        <f t="shared" si="304"/>
        <v>46103</v>
      </c>
      <c r="Y247" s="11">
        <f t="shared" si="304"/>
        <v>46104</v>
      </c>
      <c r="Z247" s="11">
        <f t="shared" si="304"/>
        <v>46105</v>
      </c>
      <c r="AA247" s="11">
        <f t="shared" si="304"/>
        <v>46106</v>
      </c>
      <c r="AB247" s="11">
        <f t="shared" si="304"/>
        <v>46107</v>
      </c>
      <c r="AC247" s="11">
        <f t="shared" si="304"/>
        <v>46108</v>
      </c>
      <c r="AD247" s="11">
        <f t="shared" si="304"/>
        <v>46109</v>
      </c>
      <c r="AE247" s="11">
        <f t="shared" si="304"/>
        <v>46110</v>
      </c>
      <c r="AF247" s="11">
        <f t="shared" si="304"/>
        <v>46111</v>
      </c>
      <c r="AG247" s="29">
        <f t="shared" si="304"/>
        <v>46112</v>
      </c>
      <c r="AH247" s="257"/>
      <c r="AI247" s="258"/>
      <c r="AJ247" s="258"/>
      <c r="AK247" s="258"/>
      <c r="AL247" s="259"/>
      <c r="AM247" s="263"/>
      <c r="AN247" s="264"/>
      <c r="AO247" s="265"/>
      <c r="AP247" s="268"/>
      <c r="AQ247" s="269"/>
      <c r="AR247" s="271"/>
      <c r="AS247" s="207"/>
      <c r="AT247" s="221"/>
      <c r="AU247" s="241"/>
      <c r="AV247" s="241"/>
      <c r="AW247" s="40"/>
      <c r="AX247" s="244"/>
      <c r="AY247" s="245"/>
      <c r="AZ247" s="2"/>
      <c r="BA247" s="2"/>
      <c r="BB247" s="2"/>
      <c r="BC247" s="2"/>
      <c r="BD247" s="2"/>
      <c r="BE247" s="2"/>
      <c r="BF247" s="2"/>
      <c r="BG247" s="2"/>
    </row>
    <row r="248" spans="1:59" s="4" customFormat="1" ht="13" hidden="1" customHeight="1" outlineLevel="1" x14ac:dyDescent="0.2">
      <c r="A248" s="2"/>
      <c r="B248" s="10" t="s">
        <v>2</v>
      </c>
      <c r="C248" s="12" t="str">
        <f t="shared" ref="C248:AG248" si="305">TEXT(C247,"aaa")</f>
        <v>日</v>
      </c>
      <c r="D248" s="12" t="str">
        <f t="shared" si="305"/>
        <v>月</v>
      </c>
      <c r="E248" s="12" t="str">
        <f t="shared" si="305"/>
        <v>火</v>
      </c>
      <c r="F248" s="17" t="str">
        <f t="shared" si="305"/>
        <v>水</v>
      </c>
      <c r="G248" s="12" t="str">
        <f t="shared" si="305"/>
        <v>木</v>
      </c>
      <c r="H248" s="12" t="str">
        <f t="shared" si="305"/>
        <v>金</v>
      </c>
      <c r="I248" s="12" t="str">
        <f t="shared" si="305"/>
        <v>土</v>
      </c>
      <c r="J248" s="12" t="str">
        <f t="shared" si="305"/>
        <v>日</v>
      </c>
      <c r="K248" s="12" t="str">
        <f t="shared" si="305"/>
        <v>月</v>
      </c>
      <c r="L248" s="12" t="str">
        <f t="shared" si="305"/>
        <v>火</v>
      </c>
      <c r="M248" s="12" t="str">
        <f t="shared" si="305"/>
        <v>水</v>
      </c>
      <c r="N248" s="12" t="str">
        <f t="shared" si="305"/>
        <v>木</v>
      </c>
      <c r="O248" s="12" t="str">
        <f t="shared" si="305"/>
        <v>金</v>
      </c>
      <c r="P248" s="12" t="str">
        <f t="shared" si="305"/>
        <v>土</v>
      </c>
      <c r="Q248" s="12" t="str">
        <f t="shared" si="305"/>
        <v>日</v>
      </c>
      <c r="R248" s="12" t="str">
        <f t="shared" si="305"/>
        <v>月</v>
      </c>
      <c r="S248" s="12" t="str">
        <f t="shared" si="305"/>
        <v>火</v>
      </c>
      <c r="T248" s="12" t="str">
        <f t="shared" si="305"/>
        <v>水</v>
      </c>
      <c r="U248" s="12" t="str">
        <f t="shared" si="305"/>
        <v>木</v>
      </c>
      <c r="V248" s="12" t="str">
        <f t="shared" si="305"/>
        <v>金</v>
      </c>
      <c r="W248" s="12" t="str">
        <f t="shared" si="305"/>
        <v>土</v>
      </c>
      <c r="X248" s="12" t="str">
        <f t="shared" si="305"/>
        <v>日</v>
      </c>
      <c r="Y248" s="12" t="str">
        <f t="shared" si="305"/>
        <v>月</v>
      </c>
      <c r="Z248" s="12" t="str">
        <f t="shared" si="305"/>
        <v>火</v>
      </c>
      <c r="AA248" s="12" t="str">
        <f t="shared" si="305"/>
        <v>水</v>
      </c>
      <c r="AB248" s="12" t="str">
        <f t="shared" si="305"/>
        <v>木</v>
      </c>
      <c r="AC248" s="12" t="str">
        <f t="shared" si="305"/>
        <v>金</v>
      </c>
      <c r="AD248" s="12" t="str">
        <f t="shared" si="305"/>
        <v>土</v>
      </c>
      <c r="AE248" s="12" t="str">
        <f t="shared" si="305"/>
        <v>日</v>
      </c>
      <c r="AF248" s="12" t="str">
        <f t="shared" si="305"/>
        <v>月</v>
      </c>
      <c r="AG248" s="180" t="str">
        <f t="shared" si="305"/>
        <v>火</v>
      </c>
      <c r="AH248" s="246" t="s">
        <v>83</v>
      </c>
      <c r="AI248" s="247" t="s">
        <v>84</v>
      </c>
      <c r="AJ248" s="247" t="s">
        <v>85</v>
      </c>
      <c r="AK248" s="247" t="s">
        <v>86</v>
      </c>
      <c r="AL248" s="248" t="s">
        <v>87</v>
      </c>
      <c r="AM248" s="249" t="s">
        <v>40</v>
      </c>
      <c r="AN248" s="228" t="s">
        <v>12</v>
      </c>
      <c r="AO248" s="231" t="s">
        <v>47</v>
      </c>
      <c r="AP248" s="234" t="s">
        <v>40</v>
      </c>
      <c r="AQ248" s="237" t="s">
        <v>13</v>
      </c>
      <c r="AR248" s="240"/>
      <c r="AS248" s="221"/>
      <c r="AT248" s="221"/>
      <c r="AU248" s="171"/>
      <c r="AV248" s="171"/>
      <c r="AW248" s="40"/>
      <c r="AX248" s="223" t="s">
        <v>89</v>
      </c>
      <c r="AY248" s="224">
        <f>ABS(IF(WEEKDAY(C246,3)=0,7,WEEKDAY(C246,3)-7))</f>
        <v>1</v>
      </c>
      <c r="AZ248" s="2"/>
      <c r="BA248" s="2"/>
      <c r="BB248" s="2"/>
      <c r="BC248" s="2"/>
      <c r="BD248" s="2"/>
      <c r="BE248" s="2"/>
      <c r="BF248" s="2"/>
      <c r="BG248" s="2"/>
    </row>
    <row r="249" spans="1:59" s="4" customFormat="1" ht="27" hidden="1" customHeight="1" outlineLevel="1" x14ac:dyDescent="0.2">
      <c r="A249" s="3"/>
      <c r="B249" s="225" t="s">
        <v>3</v>
      </c>
      <c r="C249" s="218" t="str">
        <f>IFERROR(VLOOKUP(C247,祝日一覧!$A:$C,3,FALSE),"")</f>
        <v/>
      </c>
      <c r="D249" s="218" t="str">
        <f>IFERROR(VLOOKUP(D247,祝日一覧!$A:$C,3,FALSE),"")</f>
        <v/>
      </c>
      <c r="E249" s="218" t="str">
        <f>IFERROR(VLOOKUP(E247,祝日一覧!$A:$C,3,FALSE),"")</f>
        <v/>
      </c>
      <c r="F249" s="218" t="str">
        <f>IFERROR(VLOOKUP(F247,祝日一覧!$A:$C,3,FALSE),"")</f>
        <v/>
      </c>
      <c r="G249" s="218" t="str">
        <f>IFERROR(VLOOKUP(G247,祝日一覧!$A:$C,3,FALSE),"")</f>
        <v/>
      </c>
      <c r="H249" s="218" t="str">
        <f>IFERROR(VLOOKUP(H247,祝日一覧!$A:$C,3,FALSE),"")</f>
        <v/>
      </c>
      <c r="I249" s="218" t="str">
        <f>IFERROR(VLOOKUP(I247,祝日一覧!$A:$C,3,FALSE),"")</f>
        <v/>
      </c>
      <c r="J249" s="218" t="str">
        <f>IFERROR(VLOOKUP(J247,祝日一覧!$A:$C,3,FALSE),"")</f>
        <v/>
      </c>
      <c r="K249" s="218" t="str">
        <f>IFERROR(VLOOKUP(K247,祝日一覧!$A:$C,3,FALSE),"")</f>
        <v/>
      </c>
      <c r="L249" s="218" t="str">
        <f>IFERROR(VLOOKUP(L247,祝日一覧!$A:$C,3,FALSE),"")</f>
        <v/>
      </c>
      <c r="M249" s="218" t="str">
        <f>IFERROR(VLOOKUP(M247,祝日一覧!$A:$C,3,FALSE),"")</f>
        <v/>
      </c>
      <c r="N249" s="218" t="str">
        <f>IFERROR(VLOOKUP(N247,祝日一覧!$A:$C,3,FALSE),"")</f>
        <v/>
      </c>
      <c r="O249" s="218" t="str">
        <f>IFERROR(VLOOKUP(O247,祝日一覧!$A:$C,3,FALSE),"")</f>
        <v/>
      </c>
      <c r="P249" s="218" t="str">
        <f>IFERROR(VLOOKUP(P247,祝日一覧!$A:$C,3,FALSE),"")</f>
        <v/>
      </c>
      <c r="Q249" s="218" t="str">
        <f>IFERROR(VLOOKUP(Q247,祝日一覧!$A:$C,3,FALSE),"")</f>
        <v/>
      </c>
      <c r="R249" s="218" t="str">
        <f>IFERROR(VLOOKUP(R247,祝日一覧!$A:$C,3,FALSE),"")</f>
        <v/>
      </c>
      <c r="S249" s="218" t="str">
        <f>IFERROR(VLOOKUP(S247,祝日一覧!$A:$C,3,FALSE),"")</f>
        <v/>
      </c>
      <c r="T249" s="218" t="str">
        <f>IFERROR(VLOOKUP(T247,祝日一覧!$A:$C,3,FALSE),"")</f>
        <v/>
      </c>
      <c r="U249" s="218" t="str">
        <f>IFERROR(VLOOKUP(U247,祝日一覧!$A:$C,3,FALSE),"")</f>
        <v/>
      </c>
      <c r="V249" s="218" t="str">
        <f>IFERROR(VLOOKUP(V247,祝日一覧!$A:$C,3,FALSE),"")</f>
        <v>春分の日</v>
      </c>
      <c r="W249" s="218" t="str">
        <f>IFERROR(VLOOKUP(W247,祝日一覧!$A:$C,3,FALSE),"")</f>
        <v/>
      </c>
      <c r="X249" s="218" t="str">
        <f>IFERROR(VLOOKUP(X247,祝日一覧!$A:$C,3,FALSE),"")</f>
        <v/>
      </c>
      <c r="Y249" s="218" t="str">
        <f>IFERROR(VLOOKUP(Y247,祝日一覧!$A:$C,3,FALSE),"")</f>
        <v/>
      </c>
      <c r="Z249" s="218" t="str">
        <f>IFERROR(VLOOKUP(Z247,祝日一覧!$A:$C,3,FALSE),"")</f>
        <v/>
      </c>
      <c r="AA249" s="218" t="str">
        <f>IFERROR(VLOOKUP(AA247,祝日一覧!$A:$C,3,FALSE),"")</f>
        <v/>
      </c>
      <c r="AB249" s="218" t="str">
        <f>IFERROR(VLOOKUP(AB247,祝日一覧!$A:$C,3,FALSE),"")</f>
        <v/>
      </c>
      <c r="AC249" s="218" t="str">
        <f>IFERROR(VLOOKUP(AC247,祝日一覧!$A:$C,3,FALSE),"")</f>
        <v/>
      </c>
      <c r="AD249" s="218" t="str">
        <f>IFERROR(VLOOKUP(AD247,祝日一覧!$A:$C,3,FALSE),"")</f>
        <v/>
      </c>
      <c r="AE249" s="218" t="str">
        <f>IFERROR(VLOOKUP(AE247,祝日一覧!$A:$C,3,FALSE),"")</f>
        <v/>
      </c>
      <c r="AF249" s="218" t="str">
        <f>IFERROR(VLOOKUP(AF247,祝日一覧!$A:$C,3,FALSE),"")</f>
        <v/>
      </c>
      <c r="AG249" s="208" t="str">
        <f>IFERROR(VLOOKUP(AG247,祝日一覧!$A:$C,3,FALSE),"")</f>
        <v/>
      </c>
      <c r="AH249" s="246"/>
      <c r="AI249" s="247"/>
      <c r="AJ249" s="247"/>
      <c r="AK249" s="247"/>
      <c r="AL249" s="248"/>
      <c r="AM249" s="250"/>
      <c r="AN249" s="229"/>
      <c r="AO249" s="232"/>
      <c r="AP249" s="235"/>
      <c r="AQ249" s="238"/>
      <c r="AR249" s="240"/>
      <c r="AS249" s="221"/>
      <c r="AT249" s="222"/>
      <c r="AU249" s="179"/>
      <c r="AV249" s="171"/>
      <c r="AW249" s="40"/>
      <c r="AX249" s="223"/>
      <c r="AY249" s="224"/>
      <c r="AZ249" s="3"/>
      <c r="BA249" s="3"/>
      <c r="BB249" s="3"/>
      <c r="BC249" s="3"/>
      <c r="BD249" s="3"/>
      <c r="BE249" s="3"/>
      <c r="BF249" s="3"/>
      <c r="BG249" s="3"/>
    </row>
    <row r="250" spans="1:59" s="4" customFormat="1" ht="27" hidden="1" customHeight="1" outlineLevel="1" x14ac:dyDescent="0.2">
      <c r="A250" s="3"/>
      <c r="B250" s="226"/>
      <c r="C250" s="219"/>
      <c r="D250" s="219"/>
      <c r="E250" s="219"/>
      <c r="F250" s="219"/>
      <c r="G250" s="219"/>
      <c r="H250" s="219"/>
      <c r="I250" s="219"/>
      <c r="J250" s="219"/>
      <c r="K250" s="219"/>
      <c r="L250" s="219"/>
      <c r="M250" s="219"/>
      <c r="N250" s="219"/>
      <c r="O250" s="219"/>
      <c r="P250" s="219"/>
      <c r="Q250" s="219"/>
      <c r="R250" s="219"/>
      <c r="S250" s="219"/>
      <c r="T250" s="219"/>
      <c r="U250" s="219"/>
      <c r="V250" s="219"/>
      <c r="W250" s="219"/>
      <c r="X250" s="219"/>
      <c r="Y250" s="219"/>
      <c r="Z250" s="219"/>
      <c r="AA250" s="219"/>
      <c r="AB250" s="219"/>
      <c r="AC250" s="219"/>
      <c r="AD250" s="219"/>
      <c r="AE250" s="219"/>
      <c r="AF250" s="219"/>
      <c r="AG250" s="209"/>
      <c r="AH250" s="93" t="str">
        <f>IF($AY248=7,DBCS(1&amp;"日～"&amp;7&amp;"日"),DBCS("前"&amp;DAY(EOMONTH($C246-1,0))-6+$AY248&amp;"日～"&amp;$AY248&amp;"日"))</f>
        <v>前２３日～１日</v>
      </c>
      <c r="AI250" s="112" t="str">
        <f>DBCS($AY248+1&amp;"日～"&amp;$AY248+7&amp;"日")</f>
        <v>２日～８日</v>
      </c>
      <c r="AJ250" s="112" t="str">
        <f>DBCS($AY248+8&amp;"日～"&amp;$AY248+14&amp;"日")</f>
        <v>９日～１５日</v>
      </c>
      <c r="AK250" s="112" t="str">
        <f>DBCS($AY248+15&amp;"日～"&amp;$AY248+21&amp;"日")</f>
        <v>１６日～２２日</v>
      </c>
      <c r="AL250" s="113" t="str">
        <f>IF(AND(AY248=7,AY252=0),"-",IF($AY256=3,"-",DBCS($AY248+22&amp;"日～"&amp;$AY248+28&amp;"日")))</f>
        <v>２３日～２９日</v>
      </c>
      <c r="AM250" s="250"/>
      <c r="AN250" s="229"/>
      <c r="AO250" s="232"/>
      <c r="AP250" s="235"/>
      <c r="AQ250" s="238"/>
      <c r="AR250" s="178"/>
      <c r="AS250" s="174"/>
      <c r="AT250" s="174"/>
      <c r="AU250" s="184"/>
      <c r="AV250" s="184"/>
      <c r="AW250" s="40"/>
      <c r="AX250" s="99" t="s">
        <v>90</v>
      </c>
      <c r="AY250" s="100">
        <f>DAY(EOMONTH(C246,0))</f>
        <v>31</v>
      </c>
      <c r="AZ250" s="3"/>
      <c r="BA250" s="211" t="s">
        <v>105</v>
      </c>
      <c r="BB250" s="212"/>
      <c r="BC250" s="212"/>
      <c r="BD250" s="212"/>
      <c r="BE250" s="212"/>
      <c r="BF250" s="212"/>
      <c r="BG250" s="213"/>
    </row>
    <row r="251" spans="1:59" s="4" customFormat="1" ht="18.5" hidden="1" customHeight="1" outlineLevel="1" x14ac:dyDescent="0.2">
      <c r="A251" s="3"/>
      <c r="B251" s="226"/>
      <c r="C251" s="219"/>
      <c r="D251" s="219"/>
      <c r="E251" s="219"/>
      <c r="F251" s="219"/>
      <c r="G251" s="219"/>
      <c r="H251" s="219"/>
      <c r="I251" s="219"/>
      <c r="J251" s="219"/>
      <c r="K251" s="219"/>
      <c r="L251" s="219"/>
      <c r="M251" s="219"/>
      <c r="N251" s="219"/>
      <c r="O251" s="219"/>
      <c r="P251" s="219"/>
      <c r="Q251" s="219"/>
      <c r="R251" s="219"/>
      <c r="S251" s="219"/>
      <c r="T251" s="219"/>
      <c r="U251" s="219"/>
      <c r="V251" s="219"/>
      <c r="W251" s="219"/>
      <c r="X251" s="219"/>
      <c r="Y251" s="219"/>
      <c r="Z251" s="219"/>
      <c r="AA251" s="219"/>
      <c r="AB251" s="219"/>
      <c r="AC251" s="219"/>
      <c r="AD251" s="219"/>
      <c r="AE251" s="219"/>
      <c r="AF251" s="219"/>
      <c r="AG251" s="209"/>
      <c r="AH251" s="93" t="e">
        <f ca="1">IF(AH252&gt;=0.285,"達成","未")</f>
        <v>#DIV/0!</v>
      </c>
      <c r="AI251" s="166" t="e">
        <f ca="1">IF(AI252&gt;=0.285,"達成","未")</f>
        <v>#DIV/0!</v>
      </c>
      <c r="AJ251" s="166" t="e">
        <f t="shared" ref="AJ251:AK251" ca="1" si="306">IF(AJ252&gt;=0.285,"達成","未")</f>
        <v>#DIV/0!</v>
      </c>
      <c r="AK251" s="166" t="e">
        <f t="shared" ca="1" si="306"/>
        <v>#DIV/0!</v>
      </c>
      <c r="AL251" s="167" t="str">
        <f ca="1">IF(AL252="-","-",IF(AL252&gt;=0.285,"達成","未"))</f>
        <v>-</v>
      </c>
      <c r="AM251" s="251"/>
      <c r="AN251" s="230"/>
      <c r="AO251" s="233"/>
      <c r="AP251" s="236"/>
      <c r="AQ251" s="239"/>
      <c r="AR251" s="178"/>
      <c r="AS251" s="174"/>
      <c r="AT251" s="174"/>
      <c r="AU251" s="184"/>
      <c r="AV251" s="184"/>
      <c r="AW251" s="40"/>
      <c r="AX251" s="99"/>
      <c r="AY251" s="100"/>
      <c r="AZ251" s="3"/>
      <c r="BA251" s="168"/>
      <c r="BB251" s="169"/>
      <c r="BC251" s="169"/>
      <c r="BD251" s="169"/>
      <c r="BE251" s="169"/>
      <c r="BF251" s="169"/>
      <c r="BG251" s="170"/>
    </row>
    <row r="252" spans="1:59" s="4" customFormat="1" ht="20.149999999999999" hidden="1" customHeight="1" outlineLevel="1" thickBot="1" x14ac:dyDescent="0.25">
      <c r="B252" s="227"/>
      <c r="C252" s="220"/>
      <c r="D252" s="220"/>
      <c r="E252" s="220"/>
      <c r="F252" s="220"/>
      <c r="G252" s="220"/>
      <c r="H252" s="220"/>
      <c r="I252" s="220"/>
      <c r="J252" s="220"/>
      <c r="K252" s="220"/>
      <c r="L252" s="220"/>
      <c r="M252" s="220"/>
      <c r="N252" s="220"/>
      <c r="O252" s="220"/>
      <c r="P252" s="220"/>
      <c r="Q252" s="220"/>
      <c r="R252" s="220"/>
      <c r="S252" s="220"/>
      <c r="T252" s="220"/>
      <c r="U252" s="220"/>
      <c r="V252" s="220"/>
      <c r="W252" s="220"/>
      <c r="X252" s="220"/>
      <c r="Y252" s="220"/>
      <c r="Z252" s="220"/>
      <c r="AA252" s="220"/>
      <c r="AB252" s="220"/>
      <c r="AC252" s="220"/>
      <c r="AD252" s="220"/>
      <c r="AE252" s="220"/>
      <c r="AF252" s="220"/>
      <c r="AG252" s="210"/>
      <c r="AH252" s="114" t="e">
        <f ca="1">AVERAGE(AH253:AH258)</f>
        <v>#DIV/0!</v>
      </c>
      <c r="AI252" s="115" t="e">
        <f t="shared" ref="AI252:AK252" ca="1" si="307">AVERAGE(AI253:AI258)</f>
        <v>#DIV/0!</v>
      </c>
      <c r="AJ252" s="115" t="e">
        <f t="shared" ca="1" si="307"/>
        <v>#DIV/0!</v>
      </c>
      <c r="AK252" s="115" t="e">
        <f t="shared" ca="1" si="307"/>
        <v>#DIV/0!</v>
      </c>
      <c r="AL252" s="104" t="str">
        <f ca="1">IFERROR(AVERAGE(AL253:AL258),"-")</f>
        <v>-</v>
      </c>
      <c r="AM252" s="64"/>
      <c r="AN252" s="48" t="e">
        <f>AVERAGE(AN253:AN258)</f>
        <v>#DIV/0!</v>
      </c>
      <c r="AO252" s="30" t="e">
        <f>IF(AN252&gt;=0.285,"達成","未")</f>
        <v>#DIV/0!</v>
      </c>
      <c r="AP252" s="71"/>
      <c r="AQ252" s="72" t="e">
        <f>AVERAGE(AQ253:AQ258)</f>
        <v>#DIV/0!</v>
      </c>
      <c r="AR252" s="62" t="s">
        <v>15</v>
      </c>
      <c r="AS252" s="49" t="s">
        <v>16</v>
      </c>
      <c r="AT252" s="50" t="s">
        <v>58</v>
      </c>
      <c r="AU252" s="38" t="s">
        <v>56</v>
      </c>
      <c r="AV252" s="173" t="s">
        <v>57</v>
      </c>
      <c r="AW252" s="60" t="s">
        <v>66</v>
      </c>
      <c r="AX252" s="214" t="s">
        <v>91</v>
      </c>
      <c r="AY252" s="215">
        <f>MOD(AY250-AY248,7)</f>
        <v>2</v>
      </c>
      <c r="AZ252" s="97" t="s">
        <v>106</v>
      </c>
      <c r="BA252" s="111"/>
      <c r="BB252" s="111" t="s">
        <v>83</v>
      </c>
      <c r="BC252" s="111" t="s">
        <v>84</v>
      </c>
      <c r="BD252" s="111" t="s">
        <v>85</v>
      </c>
      <c r="BE252" s="111" t="s">
        <v>86</v>
      </c>
      <c r="BF252" s="111" t="s">
        <v>87</v>
      </c>
      <c r="BG252" s="111" t="s">
        <v>101</v>
      </c>
    </row>
    <row r="253" spans="1:59" s="4" customFormat="1" ht="20.149999999999999" hidden="1" customHeight="1" outlineLevel="1" x14ac:dyDescent="0.2">
      <c r="B253" s="51" t="str">
        <f>IF($R$5&lt;&gt;"",$R$5,"-")</f>
        <v>-</v>
      </c>
      <c r="C253" s="182"/>
      <c r="D253" s="182"/>
      <c r="E253" s="182"/>
      <c r="F253" s="182"/>
      <c r="G253" s="182"/>
      <c r="H253" s="182"/>
      <c r="I253" s="182"/>
      <c r="J253" s="182"/>
      <c r="K253" s="182"/>
      <c r="L253" s="182"/>
      <c r="M253" s="182"/>
      <c r="N253" s="182"/>
      <c r="O253" s="182"/>
      <c r="P253" s="182"/>
      <c r="Q253" s="182"/>
      <c r="R253" s="182"/>
      <c r="S253" s="182"/>
      <c r="T253" s="182"/>
      <c r="U253" s="182"/>
      <c r="V253" s="182"/>
      <c r="W253" s="182"/>
      <c r="X253" s="182"/>
      <c r="Y253" s="182"/>
      <c r="Z253" s="182"/>
      <c r="AA253" s="182"/>
      <c r="AB253" s="182"/>
      <c r="AC253" s="182"/>
      <c r="AD253" s="182"/>
      <c r="AE253" s="182"/>
      <c r="AF253" s="182"/>
      <c r="AG253" s="61"/>
      <c r="AH253" s="122" t="str">
        <f ca="1">IFERROR(IF(B253="-","-",IF(AY248=7,COUNTIF(OFFSET($C253,0,0,1,$AY248),"○")/(7-BB253),(COUNTIF(OFFSET($C253,0,0,1,$AY248),"○")+COUNTIF(OFFSET($C253,-14,DAY(EOMONTH(C246-1,0))-7+$AY248,1,7-$AY248),"○"))/(7-BB253))),"-")</f>
        <v>-</v>
      </c>
      <c r="AI253" s="116" t="str">
        <f ca="1">IF($B253="-","-",COUNTIF(OFFSET($C253,0,$AY248,1,7),"○")/7-BC253)</f>
        <v>-</v>
      </c>
      <c r="AJ253" s="145" t="str">
        <f ca="1">IF($B253="-","-",COUNTIF(OFFSET($C253,0,$AY248,1,7),"○")/7-BD253)</f>
        <v>-</v>
      </c>
      <c r="AK253" s="145" t="str">
        <f ca="1">IF($B253="-","-",COUNTIF(OFFSET($C253,0,$AY248,1,7),"○")/7-BE253)</f>
        <v>-</v>
      </c>
      <c r="AL253" s="146" t="str">
        <f ca="1">IF($B253="-","-",IF((AY256+SIGN(AY248))&lt;5,"-",COUNTIF(OFFSET(C253,0,AY248+21,1,7),"○")/(7-BF253)))</f>
        <v>-</v>
      </c>
      <c r="AM253" s="65">
        <f>AU253</f>
        <v>0</v>
      </c>
      <c r="AN253" s="41" t="str">
        <f>IFERROR(AM253/AS253,"")</f>
        <v/>
      </c>
      <c r="AO253" s="67" t="str">
        <f t="shared" ref="AO253:AO258" si="308">IFERROR(IF(B253="-",B253,IF(AM253/AS253&gt;=0.285,"達成","未")),"-")</f>
        <v>-</v>
      </c>
      <c r="AP253" s="73">
        <f t="shared" ref="AP253:AP258" si="309">AV253</f>
        <v>0</v>
      </c>
      <c r="AQ253" s="74" t="str">
        <f>IFERROR(AP253/AT253,"")</f>
        <v/>
      </c>
      <c r="AR253" s="176">
        <f>COUNT(C247:AG247)</f>
        <v>31</v>
      </c>
      <c r="AS253" s="175">
        <f t="shared" ref="AS253:AS258" si="310">IF(OR(B253="-",B253=""),0,IFERROR(AR253-COUNTIF(C253:AG253,"外"),))</f>
        <v>0</v>
      </c>
      <c r="AT253" s="175">
        <f t="shared" ref="AT253:AT258" si="311">AS253+AT239</f>
        <v>0</v>
      </c>
      <c r="AU253" s="175">
        <f t="shared" ref="AU253:AU258" si="312">COUNTIF(C253:AG253,"○")</f>
        <v>0</v>
      </c>
      <c r="AV253" s="175">
        <f t="shared" ref="AV253:AV258" si="313">AV239+AU253</f>
        <v>0</v>
      </c>
      <c r="AW253" s="98">
        <f>IF(C246&gt;DATE($K$6,$M$6,1),0,IF(SUM(AS253:AS258)=0,1,IF(AO252="達成",1,0)))</f>
        <v>0</v>
      </c>
      <c r="AX253" s="214"/>
      <c r="AY253" s="215"/>
      <c r="AZ253" s="98">
        <f>IF(C246&gt;DATE($K$6,$M$6,1),0,IF(SUM(AS253:AS258)=0,1,IF(AND(AH252&gt;0.285,AI252&gt;0.285,AJ252&gt;0.285,AK252&gt;0.285,AL252&gt;0.285),1,0)))</f>
        <v>0</v>
      </c>
      <c r="BA253" s="111" t="s">
        <v>95</v>
      </c>
      <c r="BB253" s="111">
        <f ca="1">IF(AY248=7,COUNTIF(OFFSET($C253,0,0,1,$AY248),"外"),COUNTIF(OFFSET($C253,0,0,1,$AY248),"外")+COUNTIF(OFFSET($C253,-13,DAY(EOMONTH(C246-1,0))-7+$AY248,1,7-$AY248),"外"))</f>
        <v>0</v>
      </c>
      <c r="BC253" s="111">
        <f ca="1">COUNTIF(OFFSET($C253,0,$AY248,1,7),"外")</f>
        <v>0</v>
      </c>
      <c r="BD253" s="111">
        <f ca="1">COUNTIF(OFFSET($C253,0,$AY248+7,1,7),"外")</f>
        <v>0</v>
      </c>
      <c r="BE253" s="111">
        <f ca="1">COUNTIF(OFFSET($C253,0,$AY248+14,1,7),"外")</f>
        <v>0</v>
      </c>
      <c r="BF253" s="111">
        <f ca="1">COUNTIF(OFFSET(C253,0,AY248+21,1,7),"外")</f>
        <v>0</v>
      </c>
      <c r="BG253" s="111">
        <f ca="1">SUM(BB253:BF253)</f>
        <v>0</v>
      </c>
    </row>
    <row r="254" spans="1:59" s="4" customFormat="1" ht="20.149999999999999" hidden="1" customHeight="1" outlineLevel="1" x14ac:dyDescent="0.2">
      <c r="B254" s="45" t="str">
        <f>IF($S$5&lt;&gt;"",$S$5,"-")</f>
        <v>-</v>
      </c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80"/>
      <c r="AH254" s="90" t="str">
        <f ca="1">IFERROR(IF(B239="-","-",IF(AY248=7,COUNTIF(OFFSET($C254,0,0,1,$AY248),"○")/(7-BB254),(COUNTIF(OFFSET($C254,0,0,1,$AY248),"○")+COUNTIF(OFFSET($C254,-14,DAY(EOMONTH(C246-1,0))-7+$AY248,1,7-$AY248),"○"))/(7-BB254))),"-")</f>
        <v>-</v>
      </c>
      <c r="AI254" s="89" t="str">
        <f ca="1">IF(B254="-","-",COUNTIF(OFFSET($C254,0,$AY248,1,7),"○")/7-BC254)</f>
        <v>-</v>
      </c>
      <c r="AJ254" s="89" t="str">
        <f ca="1">IF($B254="-","-",COUNTIF(OFFSET($C254,0,$AY249,1,7),"○")/7-BD254)</f>
        <v>-</v>
      </c>
      <c r="AK254" s="89" t="str">
        <f ca="1">IF($B254="-","-",COUNTIF(OFFSET($C254,0,$AY248,1,7),"○")/7-BE254)</f>
        <v>-</v>
      </c>
      <c r="AL254" s="105" t="str">
        <f ca="1">IF($B254="-","-",IF((AY256+SIGN(AY248))&lt;5,"-",COUNTIF(OFFSET(C254,0,AY248+21,1,7),"○")/(7-BF254)))</f>
        <v>-</v>
      </c>
      <c r="AM254" s="172">
        <f t="shared" ref="AM254:AM256" si="314">AU254</f>
        <v>0</v>
      </c>
      <c r="AN254" s="41" t="str">
        <f t="shared" ref="AN254" si="315">IFERROR(AM254/AS254,"")</f>
        <v/>
      </c>
      <c r="AO254" s="66" t="str">
        <f t="shared" si="308"/>
        <v>-</v>
      </c>
      <c r="AP254" s="177">
        <f t="shared" si="309"/>
        <v>0</v>
      </c>
      <c r="AQ254" s="75" t="str">
        <f t="shared" ref="AQ254:AQ256" si="316">IFERROR(AP254/AT254,"")</f>
        <v/>
      </c>
      <c r="AR254" s="176">
        <f>COUNT(C247:AG247)</f>
        <v>31</v>
      </c>
      <c r="AS254" s="175">
        <f t="shared" si="310"/>
        <v>0</v>
      </c>
      <c r="AT254" s="175">
        <f t="shared" si="311"/>
        <v>0</v>
      </c>
      <c r="AU254" s="175">
        <f t="shared" si="312"/>
        <v>0</v>
      </c>
      <c r="AV254" s="175">
        <f t="shared" si="313"/>
        <v>0</v>
      </c>
      <c r="AW254" s="40"/>
      <c r="AX254" s="216" t="s">
        <v>92</v>
      </c>
      <c r="AY254" s="196">
        <f>SIGN(AY248)+SIGN(AY252)+AY256</f>
        <v>6</v>
      </c>
      <c r="BA254" s="111" t="s">
        <v>96</v>
      </c>
      <c r="BB254" s="111">
        <f ca="1">IF(AY248=7,COUNTIF(OFFSET($C254,0,0,1,$AY248),"外"),COUNTIF(OFFSET($C254,0,0,1,$AY248),"外")+COUNTIF(OFFSET($C254,-13,DAY(EOMONTH(C246-1,0))-7+$AY248,1,7-$AY248),"外"))</f>
        <v>0</v>
      </c>
      <c r="BC254" s="111">
        <f ca="1">COUNTIF(OFFSET($C254,0,$AY248,1,7),"外")</f>
        <v>0</v>
      </c>
      <c r="BD254" s="111">
        <f ca="1">COUNTIF(OFFSET($C254,0,$AY248+7,1,7),"外")</f>
        <v>0</v>
      </c>
      <c r="BE254" s="111">
        <f ca="1">COUNTIF(OFFSET($C254,0,$AY248+14,1,7),"外")</f>
        <v>0</v>
      </c>
      <c r="BF254" s="111">
        <f ca="1">COUNTIF(OFFSET(C254,0,AY248+21,1,7),"外")</f>
        <v>0</v>
      </c>
      <c r="BG254" s="111">
        <f t="shared" ref="BG254:BG256" ca="1" si="317">SUM(BB254:BF254)</f>
        <v>0</v>
      </c>
    </row>
    <row r="255" spans="1:59" s="4" customFormat="1" ht="20.149999999999999" hidden="1" customHeight="1" outlineLevel="1" x14ac:dyDescent="0.2">
      <c r="B255" s="45" t="str">
        <f>IF($T$5&lt;&gt;"",$T$5,"-")</f>
        <v>-</v>
      </c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80"/>
      <c r="AH255" s="90" t="str">
        <f ca="1">IFERROR(IF(B255="-","-",IF(AY248=7,COUNTIF(OFFSET($C255,0,0,1,$AY248),"○")/(7-BB255),(COUNTIF(OFFSET($C255,0,0,1,$AY248),"○")+COUNTIF(OFFSET($C255,-14,DAY(EOMONTH(C246-1,0))-7+$AY248,1,7-$AY248),"○"))/(7-BB255))),"-")</f>
        <v>-</v>
      </c>
      <c r="AI255" s="89" t="str">
        <f ca="1">IF(B255="-","-",COUNTIF(OFFSET($C255,0,$AY248,1,7),"○")/7-BC255)</f>
        <v>-</v>
      </c>
      <c r="AJ255" s="89" t="str">
        <f ca="1">IF($B255="-","-",COUNTIF(OFFSET($C255,0,$AY248,1,7),"○")/7-BD255)</f>
        <v>-</v>
      </c>
      <c r="AK255" s="89" t="str">
        <f ca="1">IF($B255="-","-",COUNTIF(OFFSET($C255,0,$AY248,1,7),"○")/7-BE255)</f>
        <v>-</v>
      </c>
      <c r="AL255" s="105" t="str">
        <f ca="1">IF($B255="-","-",IF((AY256+SIGN(AY248))&lt;5,"-",COUNTIF(OFFSET(C255,0,AY248+21,1,7),"○")/(7-BF255)))</f>
        <v>-</v>
      </c>
      <c r="AM255" s="172">
        <f t="shared" si="314"/>
        <v>0</v>
      </c>
      <c r="AN255" s="41" t="str">
        <f>IFERROR(AM255/AS255,"")</f>
        <v/>
      </c>
      <c r="AO255" s="66" t="str">
        <f t="shared" si="308"/>
        <v>-</v>
      </c>
      <c r="AP255" s="177">
        <f t="shared" si="309"/>
        <v>0</v>
      </c>
      <c r="AQ255" s="75" t="str">
        <f t="shared" si="316"/>
        <v/>
      </c>
      <c r="AR255" s="176">
        <f>COUNT(C247:AG247)</f>
        <v>31</v>
      </c>
      <c r="AS255" s="175">
        <f t="shared" si="310"/>
        <v>0</v>
      </c>
      <c r="AT255" s="175">
        <f t="shared" si="311"/>
        <v>0</v>
      </c>
      <c r="AU255" s="175">
        <f t="shared" si="312"/>
        <v>0</v>
      </c>
      <c r="AV255" s="175">
        <f t="shared" si="313"/>
        <v>0</v>
      </c>
      <c r="AW255" s="40"/>
      <c r="AX255" s="217"/>
      <c r="AY255" s="197"/>
      <c r="BA255" s="111" t="s">
        <v>97</v>
      </c>
      <c r="BB255" s="111">
        <f ca="1">IF(AY248=7,COUNTIF(OFFSET($C255,0,0,1,$AY248),"外"),COUNTIF(OFFSET($C255,0,0,1,$AY248),"外")+COUNTIF(OFFSET($C255,-13,DAY(EOMONTH(C246-1,0))-7+$AY248,1,7-$AY248),"外"))</f>
        <v>0</v>
      </c>
      <c r="BC255" s="111">
        <f ca="1">COUNTIF(OFFSET($C255,0,$AY248,1,7),"外")</f>
        <v>0</v>
      </c>
      <c r="BD255" s="111">
        <f ca="1">COUNTIF(OFFSET($C255,0,$AY248+7,1,7),"外")</f>
        <v>0</v>
      </c>
      <c r="BE255" s="111">
        <f ca="1">COUNTIF(OFFSET($C255,0,$AY248+14,1,7),"外")</f>
        <v>0</v>
      </c>
      <c r="BF255" s="111">
        <f ca="1">COUNTIF(OFFSET(C255,0,AY248+21,1,7),"外")</f>
        <v>0</v>
      </c>
      <c r="BG255" s="111">
        <f t="shared" ca="1" si="317"/>
        <v>0</v>
      </c>
    </row>
    <row r="256" spans="1:59" s="4" customFormat="1" ht="20.149999999999999" hidden="1" customHeight="1" outlineLevel="1" x14ac:dyDescent="0.2">
      <c r="B256" s="45" t="str">
        <f>IF($U$5&lt;&gt;"",$U$5,"-")</f>
        <v>-</v>
      </c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80"/>
      <c r="AH256" s="90" t="str">
        <f ca="1">IFERROR(IF(B256="-","-",IF(AY248=7,COUNTIF(OFFSET($C256,0,0,1,$AY248),"○")/(7-BB256),(COUNTIF(OFFSET($C256,0,0,1,$AY248),"○")+COUNTIF(OFFSET($C256,-14,DAY(EOMONTH(C246-1,0))-7+$AY248,1,7-$AY248),"○"))/(7-BB256))),"-")</f>
        <v>-</v>
      </c>
      <c r="AI256" s="89" t="str">
        <f ca="1">IF(B256="-","-",COUNTIF(OFFSET($C256,0,$AY248,1,7),"○")/7-BC256)</f>
        <v>-</v>
      </c>
      <c r="AJ256" s="89" t="str">
        <f ca="1">IF($B256="-","-",COUNTIF(OFFSET($C256,0,$AY248,1,7),"○")/7-BD256)</f>
        <v>-</v>
      </c>
      <c r="AK256" s="89" t="str">
        <f ca="1">IF($B256="-","-",COUNTIF(OFFSET($C256,0,$AY248,1,7),"○")/7-BE256)</f>
        <v>-</v>
      </c>
      <c r="AL256" s="105" t="str">
        <f ca="1">IF($B256="-","-",IF((AY256+SIGN(AY248))&lt;5,"-",COUNTIF(OFFSET(C256,0,AY248+21,1,7),"○")/(7-BF256)))</f>
        <v>-</v>
      </c>
      <c r="AM256" s="172">
        <f t="shared" si="314"/>
        <v>0</v>
      </c>
      <c r="AN256" s="41" t="str">
        <f t="shared" ref="AN256:AN257" si="318">IFERROR(AM256/AS256,"")</f>
        <v/>
      </c>
      <c r="AO256" s="66" t="str">
        <f t="shared" si="308"/>
        <v>-</v>
      </c>
      <c r="AP256" s="177">
        <f t="shared" si="309"/>
        <v>0</v>
      </c>
      <c r="AQ256" s="75" t="str">
        <f t="shared" si="316"/>
        <v/>
      </c>
      <c r="AR256" s="176">
        <f>COUNT(C247:AG247)</f>
        <v>31</v>
      </c>
      <c r="AS256" s="175">
        <f t="shared" si="310"/>
        <v>0</v>
      </c>
      <c r="AT256" s="175">
        <f t="shared" si="311"/>
        <v>0</v>
      </c>
      <c r="AU256" s="175">
        <f t="shared" si="312"/>
        <v>0</v>
      </c>
      <c r="AV256" s="175">
        <f t="shared" si="313"/>
        <v>0</v>
      </c>
      <c r="AW256" s="40"/>
      <c r="AX256" s="194" t="s">
        <v>93</v>
      </c>
      <c r="AY256" s="196">
        <f>ROUNDDOWN((AY250-AY248)/7,0)</f>
        <v>4</v>
      </c>
      <c r="BA256" s="111" t="s">
        <v>98</v>
      </c>
      <c r="BB256" s="111">
        <f ca="1">IF(AY248=7,COUNTIF(OFFSET($C256,0,0,1,$AY248),"外"),COUNTIF(OFFSET($C256,0,0,1,$AY248),"外")+COUNTIF(OFFSET($C256,-13,DAY(EOMONTH(C246-1,0))-7+$AY248,1,7-$AY248),"外"))</f>
        <v>0</v>
      </c>
      <c r="BC256" s="111">
        <f ca="1">COUNTIF(OFFSET($C256,0,$AY248,1,7),"外")</f>
        <v>0</v>
      </c>
      <c r="BD256" s="111">
        <f ca="1">COUNTIF(OFFSET($C256,0,$AY248+7,1,7),"外")</f>
        <v>0</v>
      </c>
      <c r="BE256" s="111">
        <f ca="1">COUNTIF(OFFSET($C256,0,$AY248+14,1,7),"外")</f>
        <v>0</v>
      </c>
      <c r="BF256" s="111">
        <f ca="1">COUNTIF(OFFSET(C256,0,AY248+21,1,7),"外")</f>
        <v>0</v>
      </c>
      <c r="BG256" s="111">
        <f t="shared" ca="1" si="317"/>
        <v>0</v>
      </c>
    </row>
    <row r="257" spans="1:59" s="4" customFormat="1" ht="20.149999999999999" hidden="1" customHeight="1" outlineLevel="1" x14ac:dyDescent="0.2">
      <c r="B257" s="45" t="str">
        <f>IF($V$5&lt;&gt;"",$V$5,"-")</f>
        <v>-</v>
      </c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80"/>
      <c r="AH257" s="90" t="str">
        <f ca="1">IFERROR(IF(B257="-","-",IF(AY248=7,COUNTIF(OFFSET($C257,0,0,1,$AY248),"○")/(7-BB257),(COUNTIF(OFFSET($C257,0,0,1,$AY248),"○")+COUNTIF(OFFSET($C257,-14,DAY(EOMONTH(C246-1,0))-7+$AY248,1,7-$AY248),"○"))/(7-BB257))),"-")</f>
        <v>-</v>
      </c>
      <c r="AI257" s="89" t="str">
        <f ca="1">IF(B257="-","-",COUNTIF(OFFSET($C257,0,$AY248,1,7),"○")/7-BC257)</f>
        <v>-</v>
      </c>
      <c r="AJ257" s="89" t="str">
        <f ca="1">IF($B257="-","-",COUNTIF(OFFSET($C257,0,$AY248,1,7),"○")/7-BD257)</f>
        <v>-</v>
      </c>
      <c r="AK257" s="89" t="str">
        <f ca="1">IF($B257="-","-",COUNTIF(OFFSET($C257,0,$AY248,1,7),"○")/7-BE257)</f>
        <v>-</v>
      </c>
      <c r="AL257" s="105" t="str">
        <f ca="1">IF($B257="-","-",IF((AY256+SIGN(AY248))&lt;5,"-",COUNTIF(OFFSET(C257,0,AY248+21,1,7),"○")/(7-BF257)))</f>
        <v>-</v>
      </c>
      <c r="AM257" s="172">
        <f>AU257</f>
        <v>0</v>
      </c>
      <c r="AN257" s="41" t="str">
        <f t="shared" si="318"/>
        <v/>
      </c>
      <c r="AO257" s="66" t="str">
        <f t="shared" si="308"/>
        <v>-</v>
      </c>
      <c r="AP257" s="177">
        <f t="shared" si="309"/>
        <v>0</v>
      </c>
      <c r="AQ257" s="75" t="str">
        <f>IFERROR(AP257/AT257,"")</f>
        <v/>
      </c>
      <c r="AR257" s="176">
        <f>COUNT(C247:AG247)</f>
        <v>31</v>
      </c>
      <c r="AS257" s="175">
        <f t="shared" si="310"/>
        <v>0</v>
      </c>
      <c r="AT257" s="175">
        <f t="shared" si="311"/>
        <v>0</v>
      </c>
      <c r="AU257" s="175">
        <f t="shared" si="312"/>
        <v>0</v>
      </c>
      <c r="AV257" s="175">
        <f t="shared" si="313"/>
        <v>0</v>
      </c>
      <c r="AW257" s="40"/>
      <c r="AX257" s="195"/>
      <c r="AY257" s="197"/>
      <c r="BA257" s="111" t="s">
        <v>99</v>
      </c>
      <c r="BB257" s="111">
        <f ca="1">IF(AY248=7,COUNTIF(OFFSET($C257,0,0,1,$AY248),"外"),COUNTIF(OFFSET($C257,0,0,1,$AY248),"外")+COUNTIF(OFFSET($C257,-13,DAY(EOMONTH(C246-1,0))-7+$AY248,1,7-$AY248),"外"))</f>
        <v>0</v>
      </c>
      <c r="BC257" s="111">
        <f ca="1">COUNTIF(OFFSET($C257,0,$AY248,1,7),"外")</f>
        <v>0</v>
      </c>
      <c r="BD257" s="111">
        <f ca="1">COUNTIF(OFFSET($C257,0,$AY248+7,1,7),"外")</f>
        <v>0</v>
      </c>
      <c r="BE257" s="111">
        <f ca="1">COUNTIF(OFFSET($C257,0,$AY248+14,1,7),"外")</f>
        <v>0</v>
      </c>
      <c r="BF257" s="111">
        <f ca="1">COUNTIF(OFFSET(C257,0,AY248+21,1,7),"外")</f>
        <v>0</v>
      </c>
      <c r="BG257" s="111">
        <f ca="1">SUM(BB257:BF257)</f>
        <v>0</v>
      </c>
    </row>
    <row r="258" spans="1:59" s="4" customFormat="1" ht="20.149999999999999" hidden="1" customHeight="1" outlineLevel="1" thickBot="1" x14ac:dyDescent="0.25">
      <c r="B258" s="46" t="str">
        <f>IF($W$5&lt;&gt;"",$W$5,"-")</f>
        <v>-</v>
      </c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55"/>
      <c r="AH258" s="91" t="str">
        <f ca="1">IFERROR(IF(B258="-","-",IF(AY248=7,COUNTIF(OFFSET($C258,0,0,1,$AY248),"○")/(7-BB258),(COUNTIF(OFFSET($C258,0,0,1,$AY248),"○")+COUNTIF(OFFSET($C258,-14,DAY(EOMONTH(C246-1,0))-7+$AY248,1,7-$AY248),"○"))/(7-BB258))),"-")</f>
        <v>-</v>
      </c>
      <c r="AI258" s="92" t="str">
        <f ca="1">IF(B258="-","-",COUNTIF(OFFSET($C258,0,$AY248,1,7),"○")/7-BC258)</f>
        <v>-</v>
      </c>
      <c r="AJ258" s="92" t="str">
        <f ca="1">IF($B258="-","-",COUNTIF(OFFSET($C258,0,$AY248,1,7),"○")/7-BD258)</f>
        <v>-</v>
      </c>
      <c r="AK258" s="92" t="str">
        <f ca="1">IF($B258="-","-",COUNTIF(OFFSET($C258,0,$AY248,1,7),"○")/7-BE258)</f>
        <v>-</v>
      </c>
      <c r="AL258" s="106" t="str">
        <f ca="1">IF($B258="-","-",IF((AY256+SIGN(AY248))&lt;5,"-",COUNTIF(OFFSET(C258,0,AY248+21,1,7),"○")/(7-BF258)))</f>
        <v>-</v>
      </c>
      <c r="AM258" s="64">
        <f t="shared" ref="AM258" si="319">AU258</f>
        <v>0</v>
      </c>
      <c r="AN258" s="48" t="str">
        <f>IFERROR(AM258/AS258,"")</f>
        <v/>
      </c>
      <c r="AO258" s="30" t="str">
        <f t="shared" si="308"/>
        <v>-</v>
      </c>
      <c r="AP258" s="71">
        <f t="shared" si="309"/>
        <v>0</v>
      </c>
      <c r="AQ258" s="72" t="str">
        <f t="shared" ref="AQ258" si="320">IFERROR(AP258/AT258,"")</f>
        <v/>
      </c>
      <c r="AR258" s="176">
        <f>COUNT(C247:AG247)</f>
        <v>31</v>
      </c>
      <c r="AS258" s="175">
        <f t="shared" si="310"/>
        <v>0</v>
      </c>
      <c r="AT258" s="175">
        <f t="shared" si="311"/>
        <v>0</v>
      </c>
      <c r="AU258" s="175">
        <f t="shared" si="312"/>
        <v>0</v>
      </c>
      <c r="AV258" s="175">
        <f t="shared" si="313"/>
        <v>0</v>
      </c>
      <c r="AW258" s="40"/>
      <c r="AX258" s="101"/>
      <c r="AY258" s="102"/>
      <c r="BA258" s="111" t="s">
        <v>100</v>
      </c>
      <c r="BB258" s="111">
        <f ca="1">IF(AY248=7,COUNTIF(OFFSET($C258,0,0,1,$AY248),"外"),COUNTIF(OFFSET($C258,0,0,1,$AY248),"外")+COUNTIF(OFFSET($C258,-13,DAY(EOMONTH(C246-1,0))-7+$AY248,1,7-$AY248),"外"))</f>
        <v>0</v>
      </c>
      <c r="BC258" s="111">
        <f ca="1">COUNTIF(OFFSET($C258,0,$AY248,1,7),"外")</f>
        <v>0</v>
      </c>
      <c r="BD258" s="111">
        <f ca="1">COUNTIF(OFFSET($C258,0,$AY248+7,1,7),"外")</f>
        <v>0</v>
      </c>
      <c r="BE258" s="111">
        <f ca="1">COUNTIF(OFFSET($C258,0,$AY248+14,1,7),"外")</f>
        <v>0</v>
      </c>
      <c r="BF258" s="111">
        <f ca="1">COUNTIF(OFFSET(C258,0,AY248+21,1,7),"外")</f>
        <v>0</v>
      </c>
      <c r="BG258" s="111">
        <f t="shared" ref="BG258" ca="1" si="321">SUM(BB258:BF258)</f>
        <v>0</v>
      </c>
    </row>
    <row r="259" spans="1:59" ht="13.5" hidden="1" outlineLevel="1" thickBot="1" x14ac:dyDescent="0.25">
      <c r="AV259" s="32"/>
    </row>
    <row r="260" spans="1:59" s="4" customFormat="1" ht="13" hidden="1" customHeight="1" outlineLevel="1" x14ac:dyDescent="0.2">
      <c r="A260" s="2"/>
      <c r="B260" s="181" t="s">
        <v>0</v>
      </c>
      <c r="C260" s="252">
        <f>DATE(YEAR(C246),MONTH(C246)+1,DAY(C246))</f>
        <v>46113</v>
      </c>
      <c r="D260" s="253"/>
      <c r="E260" s="253"/>
      <c r="F260" s="253"/>
      <c r="G260" s="253"/>
      <c r="H260" s="253"/>
      <c r="I260" s="253"/>
      <c r="J260" s="253"/>
      <c r="K260" s="253"/>
      <c r="L260" s="253"/>
      <c r="M260" s="253"/>
      <c r="N260" s="253"/>
      <c r="O260" s="253"/>
      <c r="P260" s="253"/>
      <c r="Q260" s="253"/>
      <c r="R260" s="253"/>
      <c r="S260" s="253"/>
      <c r="T260" s="253"/>
      <c r="U260" s="253"/>
      <c r="V260" s="253"/>
      <c r="W260" s="253"/>
      <c r="X260" s="253"/>
      <c r="Y260" s="253"/>
      <c r="Z260" s="253"/>
      <c r="AA260" s="253"/>
      <c r="AB260" s="253"/>
      <c r="AC260" s="253"/>
      <c r="AD260" s="253"/>
      <c r="AE260" s="253"/>
      <c r="AF260" s="253"/>
      <c r="AG260" s="253"/>
      <c r="AH260" s="254" t="s">
        <v>113</v>
      </c>
      <c r="AI260" s="255"/>
      <c r="AJ260" s="255"/>
      <c r="AK260" s="255"/>
      <c r="AL260" s="256"/>
      <c r="AM260" s="260" t="s">
        <v>46</v>
      </c>
      <c r="AN260" s="261"/>
      <c r="AO260" s="262"/>
      <c r="AP260" s="266" t="s">
        <v>11</v>
      </c>
      <c r="AQ260" s="267"/>
      <c r="AR260" s="270" t="s">
        <v>15</v>
      </c>
      <c r="AS260" s="206" t="s">
        <v>16</v>
      </c>
      <c r="AT260" s="221" t="s">
        <v>17</v>
      </c>
      <c r="AU260" s="241"/>
      <c r="AV260" s="241"/>
      <c r="AW260" s="40"/>
      <c r="AX260" s="242" t="s">
        <v>88</v>
      </c>
      <c r="AY260" s="243"/>
      <c r="AZ260" s="2"/>
      <c r="BA260" s="2"/>
      <c r="BB260" s="2"/>
      <c r="BC260" s="2"/>
      <c r="BD260" s="2"/>
      <c r="BE260" s="2"/>
      <c r="BF260" s="2"/>
      <c r="BG260" s="2"/>
    </row>
    <row r="261" spans="1:59" s="4" customFormat="1" ht="13" hidden="1" customHeight="1" outlineLevel="1" x14ac:dyDescent="0.2">
      <c r="A261" s="2"/>
      <c r="B261" s="10" t="s">
        <v>1</v>
      </c>
      <c r="C261" s="11">
        <f>DATE(YEAR(C260),MONTH(C260),DAY(C260))</f>
        <v>46113</v>
      </c>
      <c r="D261" s="11">
        <f>IF(MONTH(DATE(YEAR(C261),MONTH(C261),DAY(C261)+1))=MONTH($C260),DATE(YEAR(C261),MONTH(C261),DAY(C261)+1),"")</f>
        <v>46114</v>
      </c>
      <c r="E261" s="11">
        <f t="shared" ref="E261:AG261" si="322">IF(MONTH(DATE(YEAR(D261),MONTH(D261),DAY(D261)+1))=MONTH($C260),DATE(YEAR(D261),MONTH(D261),DAY(D261)+1),"")</f>
        <v>46115</v>
      </c>
      <c r="F261" s="16">
        <f t="shared" si="322"/>
        <v>46116</v>
      </c>
      <c r="G261" s="11">
        <f t="shared" si="322"/>
        <v>46117</v>
      </c>
      <c r="H261" s="11">
        <f t="shared" si="322"/>
        <v>46118</v>
      </c>
      <c r="I261" s="11">
        <f t="shared" si="322"/>
        <v>46119</v>
      </c>
      <c r="J261" s="11">
        <f t="shared" si="322"/>
        <v>46120</v>
      </c>
      <c r="K261" s="11">
        <f t="shared" si="322"/>
        <v>46121</v>
      </c>
      <c r="L261" s="11">
        <f t="shared" si="322"/>
        <v>46122</v>
      </c>
      <c r="M261" s="11">
        <f t="shared" si="322"/>
        <v>46123</v>
      </c>
      <c r="N261" s="11">
        <f t="shared" si="322"/>
        <v>46124</v>
      </c>
      <c r="O261" s="11">
        <f t="shared" si="322"/>
        <v>46125</v>
      </c>
      <c r="P261" s="11">
        <f t="shared" si="322"/>
        <v>46126</v>
      </c>
      <c r="Q261" s="11">
        <f t="shared" si="322"/>
        <v>46127</v>
      </c>
      <c r="R261" s="11">
        <f t="shared" si="322"/>
        <v>46128</v>
      </c>
      <c r="S261" s="11">
        <f t="shared" si="322"/>
        <v>46129</v>
      </c>
      <c r="T261" s="11">
        <f t="shared" si="322"/>
        <v>46130</v>
      </c>
      <c r="U261" s="11">
        <f t="shared" si="322"/>
        <v>46131</v>
      </c>
      <c r="V261" s="11">
        <f t="shared" si="322"/>
        <v>46132</v>
      </c>
      <c r="W261" s="11">
        <f t="shared" si="322"/>
        <v>46133</v>
      </c>
      <c r="X261" s="11">
        <f t="shared" si="322"/>
        <v>46134</v>
      </c>
      <c r="Y261" s="11">
        <f t="shared" si="322"/>
        <v>46135</v>
      </c>
      <c r="Z261" s="11">
        <f t="shared" si="322"/>
        <v>46136</v>
      </c>
      <c r="AA261" s="11">
        <f t="shared" si="322"/>
        <v>46137</v>
      </c>
      <c r="AB261" s="11">
        <f t="shared" si="322"/>
        <v>46138</v>
      </c>
      <c r="AC261" s="11">
        <f t="shared" si="322"/>
        <v>46139</v>
      </c>
      <c r="AD261" s="11">
        <f t="shared" si="322"/>
        <v>46140</v>
      </c>
      <c r="AE261" s="11">
        <f t="shared" si="322"/>
        <v>46141</v>
      </c>
      <c r="AF261" s="11">
        <f t="shared" si="322"/>
        <v>46142</v>
      </c>
      <c r="AG261" s="29" t="str">
        <f t="shared" si="322"/>
        <v/>
      </c>
      <c r="AH261" s="257"/>
      <c r="AI261" s="258"/>
      <c r="AJ261" s="258"/>
      <c r="AK261" s="258"/>
      <c r="AL261" s="259"/>
      <c r="AM261" s="263"/>
      <c r="AN261" s="264"/>
      <c r="AO261" s="265"/>
      <c r="AP261" s="268"/>
      <c r="AQ261" s="269"/>
      <c r="AR261" s="271"/>
      <c r="AS261" s="207"/>
      <c r="AT261" s="221"/>
      <c r="AU261" s="241"/>
      <c r="AV261" s="241"/>
      <c r="AW261" s="40"/>
      <c r="AX261" s="244"/>
      <c r="AY261" s="245"/>
      <c r="AZ261" s="2"/>
      <c r="BA261" s="2"/>
      <c r="BB261" s="2"/>
      <c r="BC261" s="2"/>
      <c r="BD261" s="2"/>
      <c r="BE261" s="2"/>
      <c r="BF261" s="2"/>
      <c r="BG261" s="2"/>
    </row>
    <row r="262" spans="1:59" s="4" customFormat="1" ht="13" hidden="1" customHeight="1" outlineLevel="1" x14ac:dyDescent="0.2">
      <c r="A262" s="2"/>
      <c r="B262" s="10" t="s">
        <v>2</v>
      </c>
      <c r="C262" s="12" t="str">
        <f t="shared" ref="C262:AG262" si="323">TEXT(C261,"aaa")</f>
        <v>水</v>
      </c>
      <c r="D262" s="12" t="str">
        <f t="shared" si="323"/>
        <v>木</v>
      </c>
      <c r="E262" s="12" t="str">
        <f t="shared" si="323"/>
        <v>金</v>
      </c>
      <c r="F262" s="17" t="str">
        <f t="shared" si="323"/>
        <v>土</v>
      </c>
      <c r="G262" s="12" t="str">
        <f t="shared" si="323"/>
        <v>日</v>
      </c>
      <c r="H262" s="12" t="str">
        <f t="shared" si="323"/>
        <v>月</v>
      </c>
      <c r="I262" s="12" t="str">
        <f t="shared" si="323"/>
        <v>火</v>
      </c>
      <c r="J262" s="12" t="str">
        <f t="shared" si="323"/>
        <v>水</v>
      </c>
      <c r="K262" s="12" t="str">
        <f t="shared" si="323"/>
        <v>木</v>
      </c>
      <c r="L262" s="12" t="str">
        <f t="shared" si="323"/>
        <v>金</v>
      </c>
      <c r="M262" s="12" t="str">
        <f t="shared" si="323"/>
        <v>土</v>
      </c>
      <c r="N262" s="12" t="str">
        <f t="shared" si="323"/>
        <v>日</v>
      </c>
      <c r="O262" s="12" t="str">
        <f t="shared" si="323"/>
        <v>月</v>
      </c>
      <c r="P262" s="12" t="str">
        <f t="shared" si="323"/>
        <v>火</v>
      </c>
      <c r="Q262" s="12" t="str">
        <f t="shared" si="323"/>
        <v>水</v>
      </c>
      <c r="R262" s="12" t="str">
        <f t="shared" si="323"/>
        <v>木</v>
      </c>
      <c r="S262" s="12" t="str">
        <f t="shared" si="323"/>
        <v>金</v>
      </c>
      <c r="T262" s="12" t="str">
        <f t="shared" si="323"/>
        <v>土</v>
      </c>
      <c r="U262" s="12" t="str">
        <f t="shared" si="323"/>
        <v>日</v>
      </c>
      <c r="V262" s="12" t="str">
        <f t="shared" si="323"/>
        <v>月</v>
      </c>
      <c r="W262" s="12" t="str">
        <f t="shared" si="323"/>
        <v>火</v>
      </c>
      <c r="X262" s="12" t="str">
        <f t="shared" si="323"/>
        <v>水</v>
      </c>
      <c r="Y262" s="12" t="str">
        <f t="shared" si="323"/>
        <v>木</v>
      </c>
      <c r="Z262" s="12" t="str">
        <f t="shared" si="323"/>
        <v>金</v>
      </c>
      <c r="AA262" s="12" t="str">
        <f t="shared" si="323"/>
        <v>土</v>
      </c>
      <c r="AB262" s="12" t="str">
        <f t="shared" si="323"/>
        <v>日</v>
      </c>
      <c r="AC262" s="12" t="str">
        <f t="shared" si="323"/>
        <v>月</v>
      </c>
      <c r="AD262" s="12" t="str">
        <f t="shared" si="323"/>
        <v>火</v>
      </c>
      <c r="AE262" s="12" t="str">
        <f t="shared" si="323"/>
        <v>水</v>
      </c>
      <c r="AF262" s="12" t="str">
        <f t="shared" si="323"/>
        <v>木</v>
      </c>
      <c r="AG262" s="180" t="str">
        <f t="shared" si="323"/>
        <v/>
      </c>
      <c r="AH262" s="246" t="s">
        <v>83</v>
      </c>
      <c r="AI262" s="247" t="s">
        <v>84</v>
      </c>
      <c r="AJ262" s="247" t="s">
        <v>85</v>
      </c>
      <c r="AK262" s="247" t="s">
        <v>86</v>
      </c>
      <c r="AL262" s="248" t="s">
        <v>87</v>
      </c>
      <c r="AM262" s="249" t="s">
        <v>40</v>
      </c>
      <c r="AN262" s="228" t="s">
        <v>12</v>
      </c>
      <c r="AO262" s="231" t="s">
        <v>47</v>
      </c>
      <c r="AP262" s="234" t="s">
        <v>40</v>
      </c>
      <c r="AQ262" s="237" t="s">
        <v>13</v>
      </c>
      <c r="AR262" s="240"/>
      <c r="AS262" s="221"/>
      <c r="AT262" s="221"/>
      <c r="AU262" s="171"/>
      <c r="AV262" s="171"/>
      <c r="AW262" s="40"/>
      <c r="AX262" s="223" t="s">
        <v>89</v>
      </c>
      <c r="AY262" s="224">
        <f>ABS(IF(WEEKDAY(C260,3)=0,7,WEEKDAY(C260,3)-7))</f>
        <v>5</v>
      </c>
      <c r="AZ262" s="2"/>
      <c r="BA262" s="2"/>
      <c r="BB262" s="2"/>
      <c r="BC262" s="2"/>
      <c r="BD262" s="2"/>
      <c r="BE262" s="2"/>
      <c r="BF262" s="2"/>
      <c r="BG262" s="2"/>
    </row>
    <row r="263" spans="1:59" s="4" customFormat="1" ht="27" hidden="1" customHeight="1" outlineLevel="1" x14ac:dyDescent="0.2">
      <c r="A263" s="3"/>
      <c r="B263" s="225" t="s">
        <v>3</v>
      </c>
      <c r="C263" s="218" t="str">
        <f>IFERROR(VLOOKUP(C261,祝日一覧!$A:$C,3,FALSE),"")</f>
        <v/>
      </c>
      <c r="D263" s="218" t="str">
        <f>IFERROR(VLOOKUP(D261,祝日一覧!$A:$C,3,FALSE),"")</f>
        <v/>
      </c>
      <c r="E263" s="218" t="str">
        <f>IFERROR(VLOOKUP(E261,祝日一覧!$A:$C,3,FALSE),"")</f>
        <v/>
      </c>
      <c r="F263" s="218" t="str">
        <f>IFERROR(VLOOKUP(F261,祝日一覧!$A:$C,3,FALSE),"")</f>
        <v/>
      </c>
      <c r="G263" s="218" t="str">
        <f>IFERROR(VLOOKUP(G261,祝日一覧!$A:$C,3,FALSE),"")</f>
        <v/>
      </c>
      <c r="H263" s="218" t="str">
        <f>IFERROR(VLOOKUP(H261,祝日一覧!$A:$C,3,FALSE),"")</f>
        <v/>
      </c>
      <c r="I263" s="218" t="str">
        <f>IFERROR(VLOOKUP(I261,祝日一覧!$A:$C,3,FALSE),"")</f>
        <v/>
      </c>
      <c r="J263" s="218" t="str">
        <f>IFERROR(VLOOKUP(J261,祝日一覧!$A:$C,3,FALSE),"")</f>
        <v/>
      </c>
      <c r="K263" s="218" t="str">
        <f>IFERROR(VLOOKUP(K261,祝日一覧!$A:$C,3,FALSE),"")</f>
        <v/>
      </c>
      <c r="L263" s="218" t="str">
        <f>IFERROR(VLOOKUP(L261,祝日一覧!$A:$C,3,FALSE),"")</f>
        <v/>
      </c>
      <c r="M263" s="218" t="str">
        <f>IFERROR(VLOOKUP(M261,祝日一覧!$A:$C,3,FALSE),"")</f>
        <v/>
      </c>
      <c r="N263" s="218" t="str">
        <f>IFERROR(VLOOKUP(N261,祝日一覧!$A:$C,3,FALSE),"")</f>
        <v/>
      </c>
      <c r="O263" s="218" t="str">
        <f>IFERROR(VLOOKUP(O261,祝日一覧!$A:$C,3,FALSE),"")</f>
        <v/>
      </c>
      <c r="P263" s="218" t="str">
        <f>IFERROR(VLOOKUP(P261,祝日一覧!$A:$C,3,FALSE),"")</f>
        <v/>
      </c>
      <c r="Q263" s="218" t="str">
        <f>IFERROR(VLOOKUP(Q261,祝日一覧!$A:$C,3,FALSE),"")</f>
        <v/>
      </c>
      <c r="R263" s="218" t="str">
        <f>IFERROR(VLOOKUP(R261,祝日一覧!$A:$C,3,FALSE),"")</f>
        <v/>
      </c>
      <c r="S263" s="218" t="str">
        <f>IFERROR(VLOOKUP(S261,祝日一覧!$A:$C,3,FALSE),"")</f>
        <v/>
      </c>
      <c r="T263" s="218" t="str">
        <f>IFERROR(VLOOKUP(T261,祝日一覧!$A:$C,3,FALSE),"")</f>
        <v/>
      </c>
      <c r="U263" s="218" t="str">
        <f>IFERROR(VLOOKUP(U261,祝日一覧!$A:$C,3,FALSE),"")</f>
        <v/>
      </c>
      <c r="V263" s="218" t="str">
        <f>IFERROR(VLOOKUP(V261,祝日一覧!$A:$C,3,FALSE),"")</f>
        <v/>
      </c>
      <c r="W263" s="218" t="str">
        <f>IFERROR(VLOOKUP(W261,祝日一覧!$A:$C,3,FALSE),"")</f>
        <v/>
      </c>
      <c r="X263" s="218" t="str">
        <f>IFERROR(VLOOKUP(X261,祝日一覧!$A:$C,3,FALSE),"")</f>
        <v/>
      </c>
      <c r="Y263" s="218" t="str">
        <f>IFERROR(VLOOKUP(Y261,祝日一覧!$A:$C,3,FALSE),"")</f>
        <v/>
      </c>
      <c r="Z263" s="218" t="str">
        <f>IFERROR(VLOOKUP(Z261,祝日一覧!$A:$C,3,FALSE),"")</f>
        <v/>
      </c>
      <c r="AA263" s="218" t="str">
        <f>IFERROR(VLOOKUP(AA261,祝日一覧!$A:$C,3,FALSE),"")</f>
        <v/>
      </c>
      <c r="AB263" s="218" t="str">
        <f>IFERROR(VLOOKUP(AB261,祝日一覧!$A:$C,3,FALSE),"")</f>
        <v/>
      </c>
      <c r="AC263" s="218" t="str">
        <f>IFERROR(VLOOKUP(AC261,祝日一覧!$A:$C,3,FALSE),"")</f>
        <v/>
      </c>
      <c r="AD263" s="218" t="str">
        <f>IFERROR(VLOOKUP(AD261,祝日一覧!$A:$C,3,FALSE),"")</f>
        <v/>
      </c>
      <c r="AE263" s="218" t="str">
        <f>IFERROR(VLOOKUP(AE261,祝日一覧!$A:$C,3,FALSE),"")</f>
        <v>昭和の日</v>
      </c>
      <c r="AF263" s="218" t="str">
        <f>IFERROR(VLOOKUP(AF261,祝日一覧!$A:$C,3,FALSE),"")</f>
        <v/>
      </c>
      <c r="AG263" s="208" t="str">
        <f>IFERROR(VLOOKUP(AG261,祝日一覧!$A:$C,3,FALSE),"")</f>
        <v/>
      </c>
      <c r="AH263" s="246"/>
      <c r="AI263" s="247"/>
      <c r="AJ263" s="247"/>
      <c r="AK263" s="247"/>
      <c r="AL263" s="248"/>
      <c r="AM263" s="250"/>
      <c r="AN263" s="229"/>
      <c r="AO263" s="232"/>
      <c r="AP263" s="235"/>
      <c r="AQ263" s="238"/>
      <c r="AR263" s="240"/>
      <c r="AS263" s="221"/>
      <c r="AT263" s="222"/>
      <c r="AU263" s="179"/>
      <c r="AV263" s="171"/>
      <c r="AW263" s="40"/>
      <c r="AX263" s="223"/>
      <c r="AY263" s="224"/>
      <c r="AZ263" s="3"/>
      <c r="BA263" s="3"/>
      <c r="BB263" s="3"/>
      <c r="BC263" s="3"/>
      <c r="BD263" s="3"/>
      <c r="BE263" s="3"/>
      <c r="BF263" s="3"/>
      <c r="BG263" s="3"/>
    </row>
    <row r="264" spans="1:59" s="4" customFormat="1" ht="27" hidden="1" customHeight="1" outlineLevel="1" x14ac:dyDescent="0.2">
      <c r="A264" s="3"/>
      <c r="B264" s="226"/>
      <c r="C264" s="219"/>
      <c r="D264" s="219"/>
      <c r="E264" s="219"/>
      <c r="F264" s="219"/>
      <c r="G264" s="219"/>
      <c r="H264" s="219"/>
      <c r="I264" s="219"/>
      <c r="J264" s="219"/>
      <c r="K264" s="219"/>
      <c r="L264" s="219"/>
      <c r="M264" s="219"/>
      <c r="N264" s="219"/>
      <c r="O264" s="219"/>
      <c r="P264" s="219"/>
      <c r="Q264" s="219"/>
      <c r="R264" s="219"/>
      <c r="S264" s="219"/>
      <c r="T264" s="219"/>
      <c r="U264" s="219"/>
      <c r="V264" s="219"/>
      <c r="W264" s="219"/>
      <c r="X264" s="219"/>
      <c r="Y264" s="219"/>
      <c r="Z264" s="219"/>
      <c r="AA264" s="219"/>
      <c r="AB264" s="219"/>
      <c r="AC264" s="219"/>
      <c r="AD264" s="219"/>
      <c r="AE264" s="219"/>
      <c r="AF264" s="219"/>
      <c r="AG264" s="209"/>
      <c r="AH264" s="93" t="str">
        <f>IF($AY262=7,DBCS(1&amp;"日～"&amp;7&amp;"日"),DBCS("前"&amp;DAY(EOMONTH($C260-1,0))-6+$AY262&amp;"日～"&amp;$AY262&amp;"日"))</f>
        <v>前３０日～５日</v>
      </c>
      <c r="AI264" s="112" t="str">
        <f>DBCS($AY262+1&amp;"日～"&amp;$AY262+7&amp;"日")</f>
        <v>６日～１２日</v>
      </c>
      <c r="AJ264" s="112" t="str">
        <f>DBCS($AY262+8&amp;"日～"&amp;$AY262+14&amp;"日")</f>
        <v>１３日～１９日</v>
      </c>
      <c r="AK264" s="112" t="str">
        <f>DBCS($AY262+15&amp;"日～"&amp;$AY262+21&amp;"日")</f>
        <v>２０日～２６日</v>
      </c>
      <c r="AL264" s="113" t="str">
        <f>IF(AND(AY262=7,AY266=0),"-",IF($AY270=3,"-",DBCS($AY262+22&amp;"日～"&amp;$AY262+28&amp;"日")))</f>
        <v>-</v>
      </c>
      <c r="AM264" s="250"/>
      <c r="AN264" s="229"/>
      <c r="AO264" s="232"/>
      <c r="AP264" s="235"/>
      <c r="AQ264" s="238"/>
      <c r="AR264" s="178"/>
      <c r="AS264" s="174"/>
      <c r="AT264" s="174"/>
      <c r="AU264" s="184"/>
      <c r="AV264" s="184"/>
      <c r="AW264" s="40"/>
      <c r="AX264" s="99" t="s">
        <v>90</v>
      </c>
      <c r="AY264" s="100">
        <f>DAY(EOMONTH(C260,0))</f>
        <v>30</v>
      </c>
      <c r="AZ264" s="3"/>
      <c r="BA264" s="211" t="s">
        <v>105</v>
      </c>
      <c r="BB264" s="212"/>
      <c r="BC264" s="212"/>
      <c r="BD264" s="212"/>
      <c r="BE264" s="212"/>
      <c r="BF264" s="212"/>
      <c r="BG264" s="213"/>
    </row>
    <row r="265" spans="1:59" s="4" customFormat="1" ht="18.5" hidden="1" customHeight="1" outlineLevel="1" x14ac:dyDescent="0.2">
      <c r="A265" s="3"/>
      <c r="B265" s="226"/>
      <c r="C265" s="219"/>
      <c r="D265" s="219"/>
      <c r="E265" s="219"/>
      <c r="F265" s="219"/>
      <c r="G265" s="219"/>
      <c r="H265" s="219"/>
      <c r="I265" s="219"/>
      <c r="J265" s="219"/>
      <c r="K265" s="219"/>
      <c r="L265" s="219"/>
      <c r="M265" s="219"/>
      <c r="N265" s="219"/>
      <c r="O265" s="219"/>
      <c r="P265" s="219"/>
      <c r="Q265" s="219"/>
      <c r="R265" s="219"/>
      <c r="S265" s="219"/>
      <c r="T265" s="219"/>
      <c r="U265" s="219"/>
      <c r="V265" s="219"/>
      <c r="W265" s="219"/>
      <c r="X265" s="219"/>
      <c r="Y265" s="219"/>
      <c r="Z265" s="219"/>
      <c r="AA265" s="219"/>
      <c r="AB265" s="219"/>
      <c r="AC265" s="219"/>
      <c r="AD265" s="219"/>
      <c r="AE265" s="219"/>
      <c r="AF265" s="219"/>
      <c r="AG265" s="209"/>
      <c r="AH265" s="93" t="e">
        <f ca="1">IF(AH266&gt;=0.285,"達成","未")</f>
        <v>#DIV/0!</v>
      </c>
      <c r="AI265" s="166" t="e">
        <f ca="1">IF(AI266&gt;=0.285,"達成","未")</f>
        <v>#DIV/0!</v>
      </c>
      <c r="AJ265" s="166" t="e">
        <f t="shared" ref="AJ265:AK265" ca="1" si="324">IF(AJ266&gt;=0.285,"達成","未")</f>
        <v>#DIV/0!</v>
      </c>
      <c r="AK265" s="166" t="e">
        <f t="shared" ca="1" si="324"/>
        <v>#DIV/0!</v>
      </c>
      <c r="AL265" s="167" t="str">
        <f ca="1">IF(AL266="-","-",IF(AL266&gt;=0.285,"達成","未"))</f>
        <v>-</v>
      </c>
      <c r="AM265" s="251"/>
      <c r="AN265" s="230"/>
      <c r="AO265" s="233"/>
      <c r="AP265" s="236"/>
      <c r="AQ265" s="239"/>
      <c r="AR265" s="178"/>
      <c r="AS265" s="174"/>
      <c r="AT265" s="174"/>
      <c r="AU265" s="184"/>
      <c r="AV265" s="184"/>
      <c r="AW265" s="40"/>
      <c r="AX265" s="99"/>
      <c r="AY265" s="100"/>
      <c r="AZ265" s="3"/>
      <c r="BA265" s="168"/>
      <c r="BB265" s="169"/>
      <c r="BC265" s="169"/>
      <c r="BD265" s="169"/>
      <c r="BE265" s="169"/>
      <c r="BF265" s="169"/>
      <c r="BG265" s="170"/>
    </row>
    <row r="266" spans="1:59" s="4" customFormat="1" ht="20.149999999999999" hidden="1" customHeight="1" outlineLevel="1" thickBot="1" x14ac:dyDescent="0.25">
      <c r="B266" s="227"/>
      <c r="C266" s="220"/>
      <c r="D266" s="220"/>
      <c r="E266" s="220"/>
      <c r="F266" s="220"/>
      <c r="G266" s="220"/>
      <c r="H266" s="220"/>
      <c r="I266" s="220"/>
      <c r="J266" s="220"/>
      <c r="K266" s="220"/>
      <c r="L266" s="220"/>
      <c r="M266" s="220"/>
      <c r="N266" s="220"/>
      <c r="O266" s="220"/>
      <c r="P266" s="220"/>
      <c r="Q266" s="220"/>
      <c r="R266" s="220"/>
      <c r="S266" s="220"/>
      <c r="T266" s="220"/>
      <c r="U266" s="220"/>
      <c r="V266" s="220"/>
      <c r="W266" s="220"/>
      <c r="X266" s="220"/>
      <c r="Y266" s="220"/>
      <c r="Z266" s="220"/>
      <c r="AA266" s="220"/>
      <c r="AB266" s="220"/>
      <c r="AC266" s="220"/>
      <c r="AD266" s="220"/>
      <c r="AE266" s="220"/>
      <c r="AF266" s="220"/>
      <c r="AG266" s="210"/>
      <c r="AH266" s="114" t="e">
        <f ca="1">AVERAGE(AH267:AH272)</f>
        <v>#DIV/0!</v>
      </c>
      <c r="AI266" s="115" t="e">
        <f t="shared" ref="AI266:AK266" ca="1" si="325">AVERAGE(AI267:AI272)</f>
        <v>#DIV/0!</v>
      </c>
      <c r="AJ266" s="115" t="e">
        <f t="shared" ca="1" si="325"/>
        <v>#DIV/0!</v>
      </c>
      <c r="AK266" s="115" t="e">
        <f t="shared" ca="1" si="325"/>
        <v>#DIV/0!</v>
      </c>
      <c r="AL266" s="104" t="str">
        <f ca="1">IFERROR(AVERAGE(AL267:AL272),"-")</f>
        <v>-</v>
      </c>
      <c r="AM266" s="64"/>
      <c r="AN266" s="48" t="e">
        <f>AVERAGE(AN267:AN272)</f>
        <v>#DIV/0!</v>
      </c>
      <c r="AO266" s="30" t="e">
        <f>IF(AN266&gt;=0.285,"達成","未")</f>
        <v>#DIV/0!</v>
      </c>
      <c r="AP266" s="71"/>
      <c r="AQ266" s="72" t="e">
        <f>AVERAGE(AQ267:AQ272)</f>
        <v>#DIV/0!</v>
      </c>
      <c r="AR266" s="62" t="s">
        <v>15</v>
      </c>
      <c r="AS266" s="49" t="s">
        <v>16</v>
      </c>
      <c r="AT266" s="50" t="s">
        <v>58</v>
      </c>
      <c r="AU266" s="38" t="s">
        <v>56</v>
      </c>
      <c r="AV266" s="173" t="s">
        <v>57</v>
      </c>
      <c r="AW266" s="60" t="s">
        <v>66</v>
      </c>
      <c r="AX266" s="214" t="s">
        <v>91</v>
      </c>
      <c r="AY266" s="215">
        <f>MOD(AY264-AY262,7)</f>
        <v>4</v>
      </c>
      <c r="AZ266" s="97" t="s">
        <v>106</v>
      </c>
      <c r="BA266" s="111"/>
      <c r="BB266" s="111" t="s">
        <v>83</v>
      </c>
      <c r="BC266" s="111" t="s">
        <v>84</v>
      </c>
      <c r="BD266" s="111" t="s">
        <v>85</v>
      </c>
      <c r="BE266" s="111" t="s">
        <v>86</v>
      </c>
      <c r="BF266" s="111" t="s">
        <v>87</v>
      </c>
      <c r="BG266" s="111" t="s">
        <v>101</v>
      </c>
    </row>
    <row r="267" spans="1:59" s="4" customFormat="1" ht="20.149999999999999" hidden="1" customHeight="1" outlineLevel="1" x14ac:dyDescent="0.2">
      <c r="B267" s="51" t="str">
        <f>IF($R$5&lt;&gt;"",$R$5,"-")</f>
        <v>-</v>
      </c>
      <c r="C267" s="182"/>
      <c r="D267" s="182"/>
      <c r="E267" s="182"/>
      <c r="F267" s="182"/>
      <c r="G267" s="182"/>
      <c r="H267" s="182"/>
      <c r="I267" s="182"/>
      <c r="J267" s="182"/>
      <c r="K267" s="182"/>
      <c r="L267" s="182"/>
      <c r="M267" s="182"/>
      <c r="N267" s="182"/>
      <c r="O267" s="182"/>
      <c r="P267" s="182"/>
      <c r="Q267" s="182"/>
      <c r="R267" s="182"/>
      <c r="S267" s="182"/>
      <c r="T267" s="182"/>
      <c r="U267" s="182"/>
      <c r="V267" s="182"/>
      <c r="W267" s="182"/>
      <c r="X267" s="182"/>
      <c r="Y267" s="182"/>
      <c r="Z267" s="182"/>
      <c r="AA267" s="182"/>
      <c r="AB267" s="182"/>
      <c r="AC267" s="182"/>
      <c r="AD267" s="182"/>
      <c r="AE267" s="182"/>
      <c r="AF267" s="182"/>
      <c r="AG267" s="61"/>
      <c r="AH267" s="122" t="str">
        <f ca="1">IFERROR(IF(B267="-","-",IF(AY262=7,COUNTIF(OFFSET($C267,0,0,1,$AY262),"○")/(7-BB267),(COUNTIF(OFFSET($C267,0,0,1,$AY262),"○")+COUNTIF(OFFSET($C267,-14,DAY(EOMONTH(C260-1,0))-7+$AY262,1,7-$AY262),"○"))/(7-BB267))),"-")</f>
        <v>-</v>
      </c>
      <c r="AI267" s="116" t="str">
        <f ca="1">IF($B267="-","-",COUNTIF(OFFSET($C267,0,$AY262,1,7),"○")/7-BC267)</f>
        <v>-</v>
      </c>
      <c r="AJ267" s="145" t="str">
        <f ca="1">IF($B267="-","-",COUNTIF(OFFSET($C267,0,$AY262,1,7),"○")/7-BD267)</f>
        <v>-</v>
      </c>
      <c r="AK267" s="145" t="str">
        <f ca="1">IF($B267="-","-",COUNTIF(OFFSET($C267,0,$AY262,1,7),"○")/7-BE267)</f>
        <v>-</v>
      </c>
      <c r="AL267" s="146" t="str">
        <f ca="1">IF($B267="-","-",IF((AY270+SIGN(AY262))&lt;5,"-",COUNTIF(OFFSET(C267,0,AY262+21,1,7),"○")/(7-BF267)))</f>
        <v>-</v>
      </c>
      <c r="AM267" s="65">
        <f>AU267</f>
        <v>0</v>
      </c>
      <c r="AN267" s="41" t="str">
        <f>IFERROR(AM267/AS267,"")</f>
        <v/>
      </c>
      <c r="AO267" s="67" t="str">
        <f t="shared" ref="AO267:AO272" si="326">IFERROR(IF(B267="-",B267,IF(AM267/AS267&gt;=0.285,"達成","未")),"-")</f>
        <v>-</v>
      </c>
      <c r="AP267" s="73">
        <f t="shared" ref="AP267:AP272" si="327">AV267</f>
        <v>0</v>
      </c>
      <c r="AQ267" s="74" t="str">
        <f>IFERROR(AP267/AT267,"")</f>
        <v/>
      </c>
      <c r="AR267" s="176">
        <f>COUNT(C261:AG261)</f>
        <v>30</v>
      </c>
      <c r="AS267" s="175">
        <f t="shared" ref="AS267:AS272" si="328">IF(OR(B267="-",B267=""),0,IFERROR(AR267-COUNTIF(C267:AG267,"外"),))</f>
        <v>0</v>
      </c>
      <c r="AT267" s="175">
        <f t="shared" ref="AT267:AT272" si="329">AS267+AT253</f>
        <v>0</v>
      </c>
      <c r="AU267" s="175">
        <f t="shared" ref="AU267:AU272" si="330">COUNTIF(C267:AG267,"○")</f>
        <v>0</v>
      </c>
      <c r="AV267" s="175">
        <f t="shared" ref="AV267:AV272" si="331">AV253+AU267</f>
        <v>0</v>
      </c>
      <c r="AW267" s="98">
        <f>IF(C260&gt;DATE($K$6,$M$6,1),0,IF(SUM(AS267:AS272)=0,1,IF(AO266="達成",1,0)))</f>
        <v>0</v>
      </c>
      <c r="AX267" s="214"/>
      <c r="AY267" s="215"/>
      <c r="AZ267" s="98">
        <f>IF(C260&gt;DATE($K$6,$M$6,1),0,IF(SUM(AS267:AS272)=0,1,IF(AND(AH266&gt;0.285,AI266&gt;0.285,AJ266&gt;0.285,AK266&gt;0.285,AL266&gt;0.285),1,0)))</f>
        <v>0</v>
      </c>
      <c r="BA267" s="111" t="s">
        <v>95</v>
      </c>
      <c r="BB267" s="111">
        <f ca="1">IF(AY262=7,COUNTIF(OFFSET($C267,0,0,1,$AY262),"外"),COUNTIF(OFFSET($C267,0,0,1,$AY262),"外")+COUNTIF(OFFSET($C267,-13,DAY(EOMONTH(C260-1,0))-7+$AY262,1,7-$AY262),"外"))</f>
        <v>0</v>
      </c>
      <c r="BC267" s="111">
        <f ca="1">COUNTIF(OFFSET($C267,0,$AY262,1,7),"外")</f>
        <v>0</v>
      </c>
      <c r="BD267" s="111">
        <f ca="1">COUNTIF(OFFSET($C267,0,$AY262+7,1,7),"外")</f>
        <v>0</v>
      </c>
      <c r="BE267" s="111">
        <f ca="1">COUNTIF(OFFSET($C267,0,$AY262+14,1,7),"外")</f>
        <v>0</v>
      </c>
      <c r="BF267" s="111">
        <f ca="1">COUNTIF(OFFSET(C267,0,AY262+21,1,7),"外")</f>
        <v>0</v>
      </c>
      <c r="BG267" s="111">
        <f ca="1">SUM(BB267:BF267)</f>
        <v>0</v>
      </c>
    </row>
    <row r="268" spans="1:59" s="4" customFormat="1" ht="20.149999999999999" hidden="1" customHeight="1" outlineLevel="1" x14ac:dyDescent="0.2">
      <c r="B268" s="45" t="str">
        <f>IF($S$5&lt;&gt;"",$S$5,"-")</f>
        <v>-</v>
      </c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80"/>
      <c r="AH268" s="90" t="str">
        <f ca="1">IFERROR(IF(B253="-","-",IF(AY262=7,COUNTIF(OFFSET($C268,0,0,1,$AY262),"○")/(7-BB268),(COUNTIF(OFFSET($C268,0,0,1,$AY262),"○")+COUNTIF(OFFSET($C268,-14,DAY(EOMONTH(C260-1,0))-7+$AY262,1,7-$AY262),"○"))/(7-BB268))),"-")</f>
        <v>-</v>
      </c>
      <c r="AI268" s="89" t="str">
        <f ca="1">IF(B268="-","-",COUNTIF(OFFSET($C268,0,$AY262,1,7),"○")/7-BC268)</f>
        <v>-</v>
      </c>
      <c r="AJ268" s="89" t="str">
        <f ca="1">IF($B268="-","-",COUNTIF(OFFSET($C268,0,$AY263,1,7),"○")/7-BD268)</f>
        <v>-</v>
      </c>
      <c r="AK268" s="89" t="str">
        <f ca="1">IF($B268="-","-",COUNTIF(OFFSET($C268,0,$AY262,1,7),"○")/7-BE268)</f>
        <v>-</v>
      </c>
      <c r="AL268" s="105" t="str">
        <f ca="1">IF($B268="-","-",IF((AY270+SIGN(AY262))&lt;5,"-",COUNTIF(OFFSET(C268,0,AY262+21,1,7),"○")/(7-BF268)))</f>
        <v>-</v>
      </c>
      <c r="AM268" s="172">
        <f t="shared" ref="AM268:AM270" si="332">AU268</f>
        <v>0</v>
      </c>
      <c r="AN268" s="41" t="str">
        <f t="shared" ref="AN268" si="333">IFERROR(AM268/AS268,"")</f>
        <v/>
      </c>
      <c r="AO268" s="66" t="str">
        <f t="shared" si="326"/>
        <v>-</v>
      </c>
      <c r="AP268" s="177">
        <f t="shared" si="327"/>
        <v>0</v>
      </c>
      <c r="AQ268" s="75" t="str">
        <f t="shared" ref="AQ268:AQ270" si="334">IFERROR(AP268/AT268,"")</f>
        <v/>
      </c>
      <c r="AR268" s="176">
        <f>COUNT(C261:AG261)</f>
        <v>30</v>
      </c>
      <c r="AS268" s="175">
        <f t="shared" si="328"/>
        <v>0</v>
      </c>
      <c r="AT268" s="175">
        <f t="shared" si="329"/>
        <v>0</v>
      </c>
      <c r="AU268" s="175">
        <f t="shared" si="330"/>
        <v>0</v>
      </c>
      <c r="AV268" s="175">
        <f t="shared" si="331"/>
        <v>0</v>
      </c>
      <c r="AW268" s="40"/>
      <c r="AX268" s="216" t="s">
        <v>92</v>
      </c>
      <c r="AY268" s="196">
        <f>SIGN(AY262)+SIGN(AY266)+AY270</f>
        <v>5</v>
      </c>
      <c r="BA268" s="111" t="s">
        <v>96</v>
      </c>
      <c r="BB268" s="111">
        <f ca="1">IF(AY262=7,COUNTIF(OFFSET($C268,0,0,1,$AY262),"外"),COUNTIF(OFFSET($C268,0,0,1,$AY262),"外")+COUNTIF(OFFSET($C268,-13,DAY(EOMONTH(C260-1,0))-7+$AY262,1,7-$AY262),"外"))</f>
        <v>0</v>
      </c>
      <c r="BC268" s="111">
        <f ca="1">COUNTIF(OFFSET($C268,0,$AY262,1,7),"外")</f>
        <v>0</v>
      </c>
      <c r="BD268" s="111">
        <f ca="1">COUNTIF(OFFSET($C268,0,$AY262+7,1,7),"外")</f>
        <v>0</v>
      </c>
      <c r="BE268" s="111">
        <f ca="1">COUNTIF(OFFSET($C268,0,$AY262+14,1,7),"外")</f>
        <v>0</v>
      </c>
      <c r="BF268" s="111">
        <f ca="1">COUNTIF(OFFSET(C268,0,AY262+21,1,7),"外")</f>
        <v>0</v>
      </c>
      <c r="BG268" s="111">
        <f t="shared" ref="BG268:BG270" ca="1" si="335">SUM(BB268:BF268)</f>
        <v>0</v>
      </c>
    </row>
    <row r="269" spans="1:59" s="4" customFormat="1" ht="20.149999999999999" hidden="1" customHeight="1" outlineLevel="1" x14ac:dyDescent="0.2">
      <c r="B269" s="45" t="str">
        <f>IF($T$5&lt;&gt;"",$T$5,"-")</f>
        <v>-</v>
      </c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80"/>
      <c r="AH269" s="90" t="str">
        <f ca="1">IFERROR(IF(B269="-","-",IF(AY262=7,COUNTIF(OFFSET($C269,0,0,1,$AY262),"○")/(7-BB269),(COUNTIF(OFFSET($C269,0,0,1,$AY262),"○")+COUNTIF(OFFSET($C269,-14,DAY(EOMONTH(C260-1,0))-7+$AY262,1,7-$AY262),"○"))/(7-BB269))),"-")</f>
        <v>-</v>
      </c>
      <c r="AI269" s="89" t="str">
        <f ca="1">IF(B269="-","-",COUNTIF(OFFSET($C269,0,$AY262,1,7),"○")/7-BC269)</f>
        <v>-</v>
      </c>
      <c r="AJ269" s="89" t="str">
        <f ca="1">IF($B269="-","-",COUNTIF(OFFSET($C269,0,$AY262,1,7),"○")/7-BD269)</f>
        <v>-</v>
      </c>
      <c r="AK269" s="89" t="str">
        <f ca="1">IF($B269="-","-",COUNTIF(OFFSET($C269,0,$AY262,1,7),"○")/7-BE269)</f>
        <v>-</v>
      </c>
      <c r="AL269" s="105" t="str">
        <f ca="1">IF($B269="-","-",IF((AY270+SIGN(AY262))&lt;5,"-",COUNTIF(OFFSET(C269,0,AY262+21,1,7),"○")/(7-BF269)))</f>
        <v>-</v>
      </c>
      <c r="AM269" s="172">
        <f t="shared" si="332"/>
        <v>0</v>
      </c>
      <c r="AN269" s="41" t="str">
        <f>IFERROR(AM269/AS269,"")</f>
        <v/>
      </c>
      <c r="AO269" s="66" t="str">
        <f t="shared" si="326"/>
        <v>-</v>
      </c>
      <c r="AP269" s="177">
        <f t="shared" si="327"/>
        <v>0</v>
      </c>
      <c r="AQ269" s="75" t="str">
        <f t="shared" si="334"/>
        <v/>
      </c>
      <c r="AR269" s="176">
        <f>COUNT(C261:AG261)</f>
        <v>30</v>
      </c>
      <c r="AS269" s="175">
        <f t="shared" si="328"/>
        <v>0</v>
      </c>
      <c r="AT269" s="175">
        <f t="shared" si="329"/>
        <v>0</v>
      </c>
      <c r="AU269" s="175">
        <f t="shared" si="330"/>
        <v>0</v>
      </c>
      <c r="AV269" s="175">
        <f t="shared" si="331"/>
        <v>0</v>
      </c>
      <c r="AW269" s="40"/>
      <c r="AX269" s="217"/>
      <c r="AY269" s="197"/>
      <c r="BA269" s="111" t="s">
        <v>97</v>
      </c>
      <c r="BB269" s="111">
        <f ca="1">IF(AY262=7,COUNTIF(OFFSET($C269,0,0,1,$AY262),"外"),COUNTIF(OFFSET($C269,0,0,1,$AY262),"外")+COUNTIF(OFFSET($C269,-13,DAY(EOMONTH(C260-1,0))-7+$AY262,1,7-$AY262),"外"))</f>
        <v>0</v>
      </c>
      <c r="BC269" s="111">
        <f ca="1">COUNTIF(OFFSET($C269,0,$AY262,1,7),"外")</f>
        <v>0</v>
      </c>
      <c r="BD269" s="111">
        <f ca="1">COUNTIF(OFFSET($C269,0,$AY262+7,1,7),"外")</f>
        <v>0</v>
      </c>
      <c r="BE269" s="111">
        <f ca="1">COUNTIF(OFFSET($C269,0,$AY262+14,1,7),"外")</f>
        <v>0</v>
      </c>
      <c r="BF269" s="111">
        <f ca="1">COUNTIF(OFFSET(C269,0,AY262+21,1,7),"外")</f>
        <v>0</v>
      </c>
      <c r="BG269" s="111">
        <f t="shared" ca="1" si="335"/>
        <v>0</v>
      </c>
    </row>
    <row r="270" spans="1:59" s="4" customFormat="1" ht="20.149999999999999" hidden="1" customHeight="1" outlineLevel="1" x14ac:dyDescent="0.2">
      <c r="B270" s="45" t="str">
        <f>IF($U$5&lt;&gt;"",$U$5,"-")</f>
        <v>-</v>
      </c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80"/>
      <c r="AH270" s="90" t="str">
        <f ca="1">IFERROR(IF(B270="-","-",IF(AY262=7,COUNTIF(OFFSET($C270,0,0,1,$AY262),"○")/(7-BB270),(COUNTIF(OFFSET($C270,0,0,1,$AY262),"○")+COUNTIF(OFFSET($C270,-14,DAY(EOMONTH(C260-1,0))-7+$AY262,1,7-$AY262),"○"))/(7-BB270))),"-")</f>
        <v>-</v>
      </c>
      <c r="AI270" s="89" t="str">
        <f ca="1">IF(B270="-","-",COUNTIF(OFFSET($C270,0,$AY262,1,7),"○")/7-BC270)</f>
        <v>-</v>
      </c>
      <c r="AJ270" s="89" t="str">
        <f ca="1">IF($B270="-","-",COUNTIF(OFFSET($C270,0,$AY262,1,7),"○")/7-BD270)</f>
        <v>-</v>
      </c>
      <c r="AK270" s="89" t="str">
        <f ca="1">IF($B270="-","-",COUNTIF(OFFSET($C270,0,$AY262,1,7),"○")/7-BE270)</f>
        <v>-</v>
      </c>
      <c r="AL270" s="105" t="str">
        <f ca="1">IF($B270="-","-",IF((AY270+SIGN(AY262))&lt;5,"-",COUNTIF(OFFSET(C270,0,AY262+21,1,7),"○")/(7-BF270)))</f>
        <v>-</v>
      </c>
      <c r="AM270" s="172">
        <f t="shared" si="332"/>
        <v>0</v>
      </c>
      <c r="AN270" s="41" t="str">
        <f t="shared" ref="AN270:AN271" si="336">IFERROR(AM270/AS270,"")</f>
        <v/>
      </c>
      <c r="AO270" s="66" t="str">
        <f t="shared" si="326"/>
        <v>-</v>
      </c>
      <c r="AP270" s="177">
        <f t="shared" si="327"/>
        <v>0</v>
      </c>
      <c r="AQ270" s="75" t="str">
        <f t="shared" si="334"/>
        <v/>
      </c>
      <c r="AR270" s="176">
        <f>COUNT(C261:AG261)</f>
        <v>30</v>
      </c>
      <c r="AS270" s="175">
        <f t="shared" si="328"/>
        <v>0</v>
      </c>
      <c r="AT270" s="175">
        <f t="shared" si="329"/>
        <v>0</v>
      </c>
      <c r="AU270" s="175">
        <f t="shared" si="330"/>
        <v>0</v>
      </c>
      <c r="AV270" s="175">
        <f t="shared" si="331"/>
        <v>0</v>
      </c>
      <c r="AW270" s="40"/>
      <c r="AX270" s="194" t="s">
        <v>93</v>
      </c>
      <c r="AY270" s="196">
        <f>ROUNDDOWN((AY264-AY262)/7,0)</f>
        <v>3</v>
      </c>
      <c r="BA270" s="111" t="s">
        <v>98</v>
      </c>
      <c r="BB270" s="111">
        <f ca="1">IF(AY262=7,COUNTIF(OFFSET($C270,0,0,1,$AY262),"外"),COUNTIF(OFFSET($C270,0,0,1,$AY262),"外")+COUNTIF(OFFSET($C270,-13,DAY(EOMONTH(C260-1,0))-7+$AY262,1,7-$AY262),"外"))</f>
        <v>0</v>
      </c>
      <c r="BC270" s="111">
        <f ca="1">COUNTIF(OFFSET($C270,0,$AY262,1,7),"外")</f>
        <v>0</v>
      </c>
      <c r="BD270" s="111">
        <f ca="1">COUNTIF(OFFSET($C270,0,$AY262+7,1,7),"外")</f>
        <v>0</v>
      </c>
      <c r="BE270" s="111">
        <f ca="1">COUNTIF(OFFSET($C270,0,$AY262+14,1,7),"外")</f>
        <v>0</v>
      </c>
      <c r="BF270" s="111">
        <f ca="1">COUNTIF(OFFSET(C270,0,AY262+21,1,7),"外")</f>
        <v>0</v>
      </c>
      <c r="BG270" s="111">
        <f t="shared" ca="1" si="335"/>
        <v>0</v>
      </c>
    </row>
    <row r="271" spans="1:59" s="4" customFormat="1" ht="20.149999999999999" hidden="1" customHeight="1" outlineLevel="1" x14ac:dyDescent="0.2">
      <c r="B271" s="45" t="str">
        <f>IF($V$5&lt;&gt;"",$V$5,"-")</f>
        <v>-</v>
      </c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80"/>
      <c r="AH271" s="90" t="str">
        <f ca="1">IFERROR(IF(B271="-","-",IF(AY262=7,COUNTIF(OFFSET($C271,0,0,1,$AY262),"○")/(7-BB271),(COUNTIF(OFFSET($C271,0,0,1,$AY262),"○")+COUNTIF(OFFSET($C271,-14,DAY(EOMONTH(C260-1,0))-7+$AY262,1,7-$AY262),"○"))/(7-BB271))),"-")</f>
        <v>-</v>
      </c>
      <c r="AI271" s="89" t="str">
        <f ca="1">IF(B271="-","-",COUNTIF(OFFSET($C271,0,$AY262,1,7),"○")/7-BC271)</f>
        <v>-</v>
      </c>
      <c r="AJ271" s="89" t="str">
        <f ca="1">IF($B271="-","-",COUNTIF(OFFSET($C271,0,$AY262,1,7),"○")/7-BD271)</f>
        <v>-</v>
      </c>
      <c r="AK271" s="89" t="str">
        <f ca="1">IF($B271="-","-",COUNTIF(OFFSET($C271,0,$AY262,1,7),"○")/7-BE271)</f>
        <v>-</v>
      </c>
      <c r="AL271" s="105" t="str">
        <f ca="1">IF($B271="-","-",IF((AY270+SIGN(AY262))&lt;5,"-",COUNTIF(OFFSET(C271,0,AY262+21,1,7),"○")/(7-BF271)))</f>
        <v>-</v>
      </c>
      <c r="AM271" s="172">
        <f>AU271</f>
        <v>0</v>
      </c>
      <c r="AN271" s="41" t="str">
        <f t="shared" si="336"/>
        <v/>
      </c>
      <c r="AO271" s="66" t="str">
        <f t="shared" si="326"/>
        <v>-</v>
      </c>
      <c r="AP271" s="177">
        <f t="shared" si="327"/>
        <v>0</v>
      </c>
      <c r="AQ271" s="75" t="str">
        <f>IFERROR(AP271/AT271,"")</f>
        <v/>
      </c>
      <c r="AR271" s="176">
        <f>COUNT(C261:AG261)</f>
        <v>30</v>
      </c>
      <c r="AS271" s="175">
        <f t="shared" si="328"/>
        <v>0</v>
      </c>
      <c r="AT271" s="175">
        <f t="shared" si="329"/>
        <v>0</v>
      </c>
      <c r="AU271" s="175">
        <f t="shared" si="330"/>
        <v>0</v>
      </c>
      <c r="AV271" s="175">
        <f t="shared" si="331"/>
        <v>0</v>
      </c>
      <c r="AW271" s="40"/>
      <c r="AX271" s="195"/>
      <c r="AY271" s="197"/>
      <c r="BA271" s="111" t="s">
        <v>99</v>
      </c>
      <c r="BB271" s="111">
        <f ca="1">IF(AY262=7,COUNTIF(OFFSET($C271,0,0,1,$AY262),"外"),COUNTIF(OFFSET($C271,0,0,1,$AY262),"外")+COUNTIF(OFFSET($C271,-13,DAY(EOMONTH(C260-1,0))-7+$AY262,1,7-$AY262),"外"))</f>
        <v>0</v>
      </c>
      <c r="BC271" s="111">
        <f ca="1">COUNTIF(OFFSET($C271,0,$AY262,1,7),"外")</f>
        <v>0</v>
      </c>
      <c r="BD271" s="111">
        <f ca="1">COUNTIF(OFFSET($C271,0,$AY262+7,1,7),"外")</f>
        <v>0</v>
      </c>
      <c r="BE271" s="111">
        <f ca="1">COUNTIF(OFFSET($C271,0,$AY262+14,1,7),"外")</f>
        <v>0</v>
      </c>
      <c r="BF271" s="111">
        <f ca="1">COUNTIF(OFFSET(C271,0,AY262+21,1,7),"外")</f>
        <v>0</v>
      </c>
      <c r="BG271" s="111">
        <f ca="1">SUM(BB271:BF271)</f>
        <v>0</v>
      </c>
    </row>
    <row r="272" spans="1:59" s="4" customFormat="1" ht="20.149999999999999" hidden="1" customHeight="1" outlineLevel="1" thickBot="1" x14ac:dyDescent="0.25">
      <c r="B272" s="46" t="str">
        <f>IF($W$5&lt;&gt;"",$W$5,"-")</f>
        <v>-</v>
      </c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55"/>
      <c r="AH272" s="91" t="str">
        <f ca="1">IFERROR(IF(B272="-","-",IF(AY262=7,COUNTIF(OFFSET($C272,0,0,1,$AY262),"○")/(7-BB272),(COUNTIF(OFFSET($C272,0,0,1,$AY262),"○")+COUNTIF(OFFSET($C272,-14,DAY(EOMONTH(C260-1,0))-7+$AY262,1,7-$AY262),"○"))/(7-BB272))),"-")</f>
        <v>-</v>
      </c>
      <c r="AI272" s="92" t="str">
        <f ca="1">IF(B272="-","-",COUNTIF(OFFSET($C272,0,$AY262,1,7),"○")/7-BC272)</f>
        <v>-</v>
      </c>
      <c r="AJ272" s="92" t="str">
        <f ca="1">IF($B272="-","-",COUNTIF(OFFSET($C272,0,$AY262,1,7),"○")/7-BD272)</f>
        <v>-</v>
      </c>
      <c r="AK272" s="92" t="str">
        <f ca="1">IF($B272="-","-",COUNTIF(OFFSET($C272,0,$AY262,1,7),"○")/7-BE272)</f>
        <v>-</v>
      </c>
      <c r="AL272" s="106" t="str">
        <f ca="1">IF($B272="-","-",IF((AY270+SIGN(AY262))&lt;5,"-",COUNTIF(OFFSET(C272,0,AY262+21,1,7),"○")/(7-BF272)))</f>
        <v>-</v>
      </c>
      <c r="AM272" s="64">
        <f t="shared" ref="AM272" si="337">AU272</f>
        <v>0</v>
      </c>
      <c r="AN272" s="48" t="str">
        <f>IFERROR(AM272/AS272,"")</f>
        <v/>
      </c>
      <c r="AO272" s="30" t="str">
        <f t="shared" si="326"/>
        <v>-</v>
      </c>
      <c r="AP272" s="71">
        <f t="shared" si="327"/>
        <v>0</v>
      </c>
      <c r="AQ272" s="72" t="str">
        <f t="shared" ref="AQ272" si="338">IFERROR(AP272/AT272,"")</f>
        <v/>
      </c>
      <c r="AR272" s="176">
        <f>COUNT(C261:AG261)</f>
        <v>30</v>
      </c>
      <c r="AS272" s="175">
        <f t="shared" si="328"/>
        <v>0</v>
      </c>
      <c r="AT272" s="175">
        <f t="shared" si="329"/>
        <v>0</v>
      </c>
      <c r="AU272" s="175">
        <f t="shared" si="330"/>
        <v>0</v>
      </c>
      <c r="AV272" s="175">
        <f t="shared" si="331"/>
        <v>0</v>
      </c>
      <c r="AW272" s="40"/>
      <c r="AX272" s="101"/>
      <c r="AY272" s="102"/>
      <c r="BA272" s="111" t="s">
        <v>100</v>
      </c>
      <c r="BB272" s="111">
        <f ca="1">IF(AY262=7,COUNTIF(OFFSET($C272,0,0,1,$AY262),"外"),COUNTIF(OFFSET($C272,0,0,1,$AY262),"外")+COUNTIF(OFFSET($C272,-13,DAY(EOMONTH(C260-1,0))-7+$AY262,1,7-$AY262),"外"))</f>
        <v>0</v>
      </c>
      <c r="BC272" s="111">
        <f ca="1">COUNTIF(OFFSET($C272,0,$AY262,1,7),"外")</f>
        <v>0</v>
      </c>
      <c r="BD272" s="111">
        <f ca="1">COUNTIF(OFFSET($C272,0,$AY262+7,1,7),"外")</f>
        <v>0</v>
      </c>
      <c r="BE272" s="111">
        <f ca="1">COUNTIF(OFFSET($C272,0,$AY262+14,1,7),"外")</f>
        <v>0</v>
      </c>
      <c r="BF272" s="111">
        <f ca="1">COUNTIF(OFFSET(C272,0,AY262+21,1,7),"外")</f>
        <v>0</v>
      </c>
      <c r="BG272" s="111">
        <f t="shared" ref="BG272" ca="1" si="339">SUM(BB272:BF272)</f>
        <v>0</v>
      </c>
    </row>
    <row r="273" spans="1:59" ht="13.5" hidden="1" outlineLevel="1" thickBot="1" x14ac:dyDescent="0.25">
      <c r="AV273" s="32"/>
    </row>
    <row r="274" spans="1:59" s="4" customFormat="1" ht="13" hidden="1" customHeight="1" outlineLevel="1" x14ac:dyDescent="0.2">
      <c r="A274" s="2"/>
      <c r="B274" s="181" t="s">
        <v>0</v>
      </c>
      <c r="C274" s="252">
        <f>DATE(YEAR(C260),MONTH(C260)+1,DAY(C260))</f>
        <v>46143</v>
      </c>
      <c r="D274" s="253"/>
      <c r="E274" s="253"/>
      <c r="F274" s="253"/>
      <c r="G274" s="253"/>
      <c r="H274" s="253"/>
      <c r="I274" s="253"/>
      <c r="J274" s="253"/>
      <c r="K274" s="253"/>
      <c r="L274" s="253"/>
      <c r="M274" s="253"/>
      <c r="N274" s="253"/>
      <c r="O274" s="253"/>
      <c r="P274" s="253"/>
      <c r="Q274" s="253"/>
      <c r="R274" s="253"/>
      <c r="S274" s="253"/>
      <c r="T274" s="253"/>
      <c r="U274" s="253"/>
      <c r="V274" s="253"/>
      <c r="W274" s="253"/>
      <c r="X274" s="253"/>
      <c r="Y274" s="253"/>
      <c r="Z274" s="253"/>
      <c r="AA274" s="253"/>
      <c r="AB274" s="253"/>
      <c r="AC274" s="253"/>
      <c r="AD274" s="253"/>
      <c r="AE274" s="253"/>
      <c r="AF274" s="253"/>
      <c r="AG274" s="253"/>
      <c r="AH274" s="254" t="s">
        <v>113</v>
      </c>
      <c r="AI274" s="255"/>
      <c r="AJ274" s="255"/>
      <c r="AK274" s="255"/>
      <c r="AL274" s="256"/>
      <c r="AM274" s="260" t="s">
        <v>46</v>
      </c>
      <c r="AN274" s="261"/>
      <c r="AO274" s="262"/>
      <c r="AP274" s="266" t="s">
        <v>11</v>
      </c>
      <c r="AQ274" s="267"/>
      <c r="AR274" s="270" t="s">
        <v>15</v>
      </c>
      <c r="AS274" s="206" t="s">
        <v>16</v>
      </c>
      <c r="AT274" s="221" t="s">
        <v>17</v>
      </c>
      <c r="AU274" s="241"/>
      <c r="AV274" s="241"/>
      <c r="AW274" s="40"/>
      <c r="AX274" s="242" t="s">
        <v>88</v>
      </c>
      <c r="AY274" s="243"/>
      <c r="AZ274" s="2"/>
      <c r="BA274" s="2"/>
      <c r="BB274" s="2"/>
      <c r="BC274" s="2"/>
      <c r="BD274" s="2"/>
      <c r="BE274" s="2"/>
      <c r="BF274" s="2"/>
      <c r="BG274" s="2"/>
    </row>
    <row r="275" spans="1:59" s="4" customFormat="1" ht="13" hidden="1" customHeight="1" outlineLevel="1" x14ac:dyDescent="0.2">
      <c r="A275" s="2"/>
      <c r="B275" s="10" t="s">
        <v>1</v>
      </c>
      <c r="C275" s="11">
        <f>DATE(YEAR(C274),MONTH(C274),DAY(C274))</f>
        <v>46143</v>
      </c>
      <c r="D275" s="11">
        <f>IF(MONTH(DATE(YEAR(C275),MONTH(C275),DAY(C275)+1))=MONTH($C274),DATE(YEAR(C275),MONTH(C275),DAY(C275)+1),"")</f>
        <v>46144</v>
      </c>
      <c r="E275" s="11">
        <f t="shared" ref="E275:AG275" si="340">IF(MONTH(DATE(YEAR(D275),MONTH(D275),DAY(D275)+1))=MONTH($C274),DATE(YEAR(D275),MONTH(D275),DAY(D275)+1),"")</f>
        <v>46145</v>
      </c>
      <c r="F275" s="16">
        <f t="shared" si="340"/>
        <v>46146</v>
      </c>
      <c r="G275" s="11">
        <f t="shared" si="340"/>
        <v>46147</v>
      </c>
      <c r="H275" s="11">
        <f t="shared" si="340"/>
        <v>46148</v>
      </c>
      <c r="I275" s="11">
        <f t="shared" si="340"/>
        <v>46149</v>
      </c>
      <c r="J275" s="11">
        <f t="shared" si="340"/>
        <v>46150</v>
      </c>
      <c r="K275" s="11">
        <f t="shared" si="340"/>
        <v>46151</v>
      </c>
      <c r="L275" s="11">
        <f t="shared" si="340"/>
        <v>46152</v>
      </c>
      <c r="M275" s="11">
        <f t="shared" si="340"/>
        <v>46153</v>
      </c>
      <c r="N275" s="11">
        <f t="shared" si="340"/>
        <v>46154</v>
      </c>
      <c r="O275" s="11">
        <f t="shared" si="340"/>
        <v>46155</v>
      </c>
      <c r="P275" s="11">
        <f t="shared" si="340"/>
        <v>46156</v>
      </c>
      <c r="Q275" s="11">
        <f t="shared" si="340"/>
        <v>46157</v>
      </c>
      <c r="R275" s="11">
        <f t="shared" si="340"/>
        <v>46158</v>
      </c>
      <c r="S275" s="11">
        <f t="shared" si="340"/>
        <v>46159</v>
      </c>
      <c r="T275" s="11">
        <f t="shared" si="340"/>
        <v>46160</v>
      </c>
      <c r="U275" s="11">
        <f t="shared" si="340"/>
        <v>46161</v>
      </c>
      <c r="V275" s="11">
        <f t="shared" si="340"/>
        <v>46162</v>
      </c>
      <c r="W275" s="11">
        <f t="shared" si="340"/>
        <v>46163</v>
      </c>
      <c r="X275" s="11">
        <f t="shared" si="340"/>
        <v>46164</v>
      </c>
      <c r="Y275" s="11">
        <f t="shared" si="340"/>
        <v>46165</v>
      </c>
      <c r="Z275" s="11">
        <f t="shared" si="340"/>
        <v>46166</v>
      </c>
      <c r="AA275" s="11">
        <f t="shared" si="340"/>
        <v>46167</v>
      </c>
      <c r="AB275" s="11">
        <f t="shared" si="340"/>
        <v>46168</v>
      </c>
      <c r="AC275" s="11">
        <f t="shared" si="340"/>
        <v>46169</v>
      </c>
      <c r="AD275" s="11">
        <f t="shared" si="340"/>
        <v>46170</v>
      </c>
      <c r="AE275" s="11">
        <f t="shared" si="340"/>
        <v>46171</v>
      </c>
      <c r="AF275" s="11">
        <f t="shared" si="340"/>
        <v>46172</v>
      </c>
      <c r="AG275" s="29">
        <f t="shared" si="340"/>
        <v>46173</v>
      </c>
      <c r="AH275" s="257"/>
      <c r="AI275" s="258"/>
      <c r="AJ275" s="258"/>
      <c r="AK275" s="258"/>
      <c r="AL275" s="259"/>
      <c r="AM275" s="263"/>
      <c r="AN275" s="264"/>
      <c r="AO275" s="265"/>
      <c r="AP275" s="268"/>
      <c r="AQ275" s="269"/>
      <c r="AR275" s="271"/>
      <c r="AS275" s="207"/>
      <c r="AT275" s="221"/>
      <c r="AU275" s="241"/>
      <c r="AV275" s="241"/>
      <c r="AW275" s="40"/>
      <c r="AX275" s="244"/>
      <c r="AY275" s="245"/>
      <c r="AZ275" s="2"/>
      <c r="BA275" s="2"/>
      <c r="BB275" s="2"/>
      <c r="BC275" s="2"/>
      <c r="BD275" s="2"/>
      <c r="BE275" s="2"/>
      <c r="BF275" s="2"/>
      <c r="BG275" s="2"/>
    </row>
    <row r="276" spans="1:59" s="4" customFormat="1" ht="13" hidden="1" customHeight="1" outlineLevel="1" x14ac:dyDescent="0.2">
      <c r="A276" s="2"/>
      <c r="B276" s="10" t="s">
        <v>2</v>
      </c>
      <c r="C276" s="12" t="str">
        <f t="shared" ref="C276:AG276" si="341">TEXT(C275,"aaa")</f>
        <v>金</v>
      </c>
      <c r="D276" s="12" t="str">
        <f t="shared" si="341"/>
        <v>土</v>
      </c>
      <c r="E276" s="12" t="str">
        <f t="shared" si="341"/>
        <v>日</v>
      </c>
      <c r="F276" s="17" t="str">
        <f t="shared" si="341"/>
        <v>月</v>
      </c>
      <c r="G276" s="12" t="str">
        <f t="shared" si="341"/>
        <v>火</v>
      </c>
      <c r="H276" s="12" t="str">
        <f t="shared" si="341"/>
        <v>水</v>
      </c>
      <c r="I276" s="12" t="str">
        <f t="shared" si="341"/>
        <v>木</v>
      </c>
      <c r="J276" s="12" t="str">
        <f t="shared" si="341"/>
        <v>金</v>
      </c>
      <c r="K276" s="12" t="str">
        <f t="shared" si="341"/>
        <v>土</v>
      </c>
      <c r="L276" s="12" t="str">
        <f t="shared" si="341"/>
        <v>日</v>
      </c>
      <c r="M276" s="12" t="str">
        <f t="shared" si="341"/>
        <v>月</v>
      </c>
      <c r="N276" s="12" t="str">
        <f t="shared" si="341"/>
        <v>火</v>
      </c>
      <c r="O276" s="12" t="str">
        <f t="shared" si="341"/>
        <v>水</v>
      </c>
      <c r="P276" s="12" t="str">
        <f t="shared" si="341"/>
        <v>木</v>
      </c>
      <c r="Q276" s="12" t="str">
        <f t="shared" si="341"/>
        <v>金</v>
      </c>
      <c r="R276" s="12" t="str">
        <f t="shared" si="341"/>
        <v>土</v>
      </c>
      <c r="S276" s="12" t="str">
        <f t="shared" si="341"/>
        <v>日</v>
      </c>
      <c r="T276" s="12" t="str">
        <f t="shared" si="341"/>
        <v>月</v>
      </c>
      <c r="U276" s="12" t="str">
        <f t="shared" si="341"/>
        <v>火</v>
      </c>
      <c r="V276" s="12" t="str">
        <f t="shared" si="341"/>
        <v>水</v>
      </c>
      <c r="W276" s="12" t="str">
        <f t="shared" si="341"/>
        <v>木</v>
      </c>
      <c r="X276" s="12" t="str">
        <f t="shared" si="341"/>
        <v>金</v>
      </c>
      <c r="Y276" s="12" t="str">
        <f t="shared" si="341"/>
        <v>土</v>
      </c>
      <c r="Z276" s="12" t="str">
        <f t="shared" si="341"/>
        <v>日</v>
      </c>
      <c r="AA276" s="12" t="str">
        <f t="shared" si="341"/>
        <v>月</v>
      </c>
      <c r="AB276" s="12" t="str">
        <f t="shared" si="341"/>
        <v>火</v>
      </c>
      <c r="AC276" s="12" t="str">
        <f t="shared" si="341"/>
        <v>水</v>
      </c>
      <c r="AD276" s="12" t="str">
        <f t="shared" si="341"/>
        <v>木</v>
      </c>
      <c r="AE276" s="12" t="str">
        <f t="shared" si="341"/>
        <v>金</v>
      </c>
      <c r="AF276" s="12" t="str">
        <f t="shared" si="341"/>
        <v>土</v>
      </c>
      <c r="AG276" s="180" t="str">
        <f t="shared" si="341"/>
        <v>日</v>
      </c>
      <c r="AH276" s="246" t="s">
        <v>83</v>
      </c>
      <c r="AI276" s="247" t="s">
        <v>84</v>
      </c>
      <c r="AJ276" s="247" t="s">
        <v>85</v>
      </c>
      <c r="AK276" s="247" t="s">
        <v>86</v>
      </c>
      <c r="AL276" s="248" t="s">
        <v>87</v>
      </c>
      <c r="AM276" s="249" t="s">
        <v>40</v>
      </c>
      <c r="AN276" s="228" t="s">
        <v>12</v>
      </c>
      <c r="AO276" s="231" t="s">
        <v>47</v>
      </c>
      <c r="AP276" s="234" t="s">
        <v>40</v>
      </c>
      <c r="AQ276" s="237" t="s">
        <v>13</v>
      </c>
      <c r="AR276" s="240"/>
      <c r="AS276" s="221"/>
      <c r="AT276" s="221"/>
      <c r="AU276" s="171"/>
      <c r="AV276" s="171"/>
      <c r="AW276" s="40"/>
      <c r="AX276" s="223" t="s">
        <v>89</v>
      </c>
      <c r="AY276" s="224">
        <f>ABS(IF(WEEKDAY(C274,3)=0,7,WEEKDAY(C274,3)-7))</f>
        <v>3</v>
      </c>
      <c r="AZ276" s="2"/>
      <c r="BA276" s="2"/>
      <c r="BB276" s="2"/>
      <c r="BC276" s="2"/>
      <c r="BD276" s="2"/>
      <c r="BE276" s="2"/>
      <c r="BF276" s="2"/>
      <c r="BG276" s="2"/>
    </row>
    <row r="277" spans="1:59" s="4" customFormat="1" ht="24.5" hidden="1" customHeight="1" outlineLevel="1" x14ac:dyDescent="0.2">
      <c r="A277" s="3"/>
      <c r="B277" s="225" t="s">
        <v>3</v>
      </c>
      <c r="C277" s="218" t="str">
        <f>IFERROR(VLOOKUP(C275,祝日一覧!$A:$C,3,FALSE),"")</f>
        <v/>
      </c>
      <c r="D277" s="218" t="str">
        <f>IFERROR(VLOOKUP(D275,祝日一覧!$A:$C,3,FALSE),"")</f>
        <v/>
      </c>
      <c r="E277" s="218" t="str">
        <f>IFERROR(VLOOKUP(E275,祝日一覧!$A:$C,3,FALSE),"")</f>
        <v>憲法記念日</v>
      </c>
      <c r="F277" s="218" t="str">
        <f>IFERROR(VLOOKUP(F275,祝日一覧!$A:$C,3,FALSE),"")</f>
        <v>みどりの日</v>
      </c>
      <c r="G277" s="218" t="str">
        <f>IFERROR(VLOOKUP(G275,祝日一覧!$A:$C,3,FALSE),"")</f>
        <v>こどもの日</v>
      </c>
      <c r="H277" s="218" t="str">
        <f>IFERROR(VLOOKUP(H275,祝日一覧!$A:$C,3,FALSE),"")</f>
        <v>振替休日</v>
      </c>
      <c r="I277" s="218" t="str">
        <f>IFERROR(VLOOKUP(I275,祝日一覧!$A:$C,3,FALSE),"")</f>
        <v/>
      </c>
      <c r="J277" s="218" t="str">
        <f>IFERROR(VLOOKUP(J275,祝日一覧!$A:$C,3,FALSE),"")</f>
        <v/>
      </c>
      <c r="K277" s="218" t="str">
        <f>IFERROR(VLOOKUP(K275,祝日一覧!$A:$C,3,FALSE),"")</f>
        <v/>
      </c>
      <c r="L277" s="218" t="str">
        <f>IFERROR(VLOOKUP(L275,祝日一覧!$A:$C,3,FALSE),"")</f>
        <v/>
      </c>
      <c r="M277" s="218" t="str">
        <f>IFERROR(VLOOKUP(M275,祝日一覧!$A:$C,3,FALSE),"")</f>
        <v/>
      </c>
      <c r="N277" s="218" t="str">
        <f>IFERROR(VLOOKUP(N275,祝日一覧!$A:$C,3,FALSE),"")</f>
        <v/>
      </c>
      <c r="O277" s="218" t="str">
        <f>IFERROR(VLOOKUP(O275,祝日一覧!$A:$C,3,FALSE),"")</f>
        <v/>
      </c>
      <c r="P277" s="218" t="str">
        <f>IFERROR(VLOOKUP(P275,祝日一覧!$A:$C,3,FALSE),"")</f>
        <v/>
      </c>
      <c r="Q277" s="218" t="str">
        <f>IFERROR(VLOOKUP(Q275,祝日一覧!$A:$C,3,FALSE),"")</f>
        <v/>
      </c>
      <c r="R277" s="218" t="str">
        <f>IFERROR(VLOOKUP(R275,祝日一覧!$A:$C,3,FALSE),"")</f>
        <v/>
      </c>
      <c r="S277" s="218" t="str">
        <f>IFERROR(VLOOKUP(S275,祝日一覧!$A:$C,3,FALSE),"")</f>
        <v/>
      </c>
      <c r="T277" s="218" t="str">
        <f>IFERROR(VLOOKUP(T275,祝日一覧!$A:$C,3,FALSE),"")</f>
        <v/>
      </c>
      <c r="U277" s="218" t="str">
        <f>IFERROR(VLOOKUP(U275,祝日一覧!$A:$C,3,FALSE),"")</f>
        <v/>
      </c>
      <c r="V277" s="218" t="str">
        <f>IFERROR(VLOOKUP(V275,祝日一覧!$A:$C,3,FALSE),"")</f>
        <v/>
      </c>
      <c r="W277" s="218" t="str">
        <f>IFERROR(VLOOKUP(W275,祝日一覧!$A:$C,3,FALSE),"")</f>
        <v/>
      </c>
      <c r="X277" s="218" t="str">
        <f>IFERROR(VLOOKUP(X275,祝日一覧!$A:$C,3,FALSE),"")</f>
        <v/>
      </c>
      <c r="Y277" s="218" t="str">
        <f>IFERROR(VLOOKUP(Y275,祝日一覧!$A:$C,3,FALSE),"")</f>
        <v/>
      </c>
      <c r="Z277" s="218" t="str">
        <f>IFERROR(VLOOKUP(Z275,祝日一覧!$A:$C,3,FALSE),"")</f>
        <v/>
      </c>
      <c r="AA277" s="218" t="str">
        <f>IFERROR(VLOOKUP(AA275,祝日一覧!$A:$C,3,FALSE),"")</f>
        <v/>
      </c>
      <c r="AB277" s="218" t="str">
        <f>IFERROR(VLOOKUP(AB275,祝日一覧!$A:$C,3,FALSE),"")</f>
        <v/>
      </c>
      <c r="AC277" s="218" t="str">
        <f>IFERROR(VLOOKUP(AC275,祝日一覧!$A:$C,3,FALSE),"")</f>
        <v/>
      </c>
      <c r="AD277" s="218" t="str">
        <f>IFERROR(VLOOKUP(AD275,祝日一覧!$A:$C,3,FALSE),"")</f>
        <v/>
      </c>
      <c r="AE277" s="218" t="str">
        <f>IFERROR(VLOOKUP(AE275,祝日一覧!$A:$C,3,FALSE),"")</f>
        <v/>
      </c>
      <c r="AF277" s="218" t="str">
        <f>IFERROR(VLOOKUP(AF275,祝日一覧!$A:$C,3,FALSE),"")</f>
        <v/>
      </c>
      <c r="AG277" s="208" t="str">
        <f>IFERROR(VLOOKUP(AG275,祝日一覧!$A:$C,3,FALSE),"")</f>
        <v/>
      </c>
      <c r="AH277" s="246"/>
      <c r="AI277" s="247"/>
      <c r="AJ277" s="247"/>
      <c r="AK277" s="247"/>
      <c r="AL277" s="248"/>
      <c r="AM277" s="250"/>
      <c r="AN277" s="229"/>
      <c r="AO277" s="232"/>
      <c r="AP277" s="235"/>
      <c r="AQ277" s="238"/>
      <c r="AR277" s="240"/>
      <c r="AS277" s="221"/>
      <c r="AT277" s="222"/>
      <c r="AU277" s="179"/>
      <c r="AV277" s="171"/>
      <c r="AW277" s="40"/>
      <c r="AX277" s="223"/>
      <c r="AY277" s="224"/>
      <c r="AZ277" s="3"/>
      <c r="BA277" s="3"/>
      <c r="BB277" s="3"/>
      <c r="BC277" s="3"/>
      <c r="BD277" s="3"/>
      <c r="BE277" s="3"/>
      <c r="BF277" s="3"/>
      <c r="BG277" s="3"/>
    </row>
    <row r="278" spans="1:59" s="4" customFormat="1" ht="35.5" hidden="1" customHeight="1" outlineLevel="1" x14ac:dyDescent="0.2">
      <c r="A278" s="3"/>
      <c r="B278" s="226"/>
      <c r="C278" s="219"/>
      <c r="D278" s="219"/>
      <c r="E278" s="219"/>
      <c r="F278" s="219"/>
      <c r="G278" s="219"/>
      <c r="H278" s="219"/>
      <c r="I278" s="219"/>
      <c r="J278" s="219"/>
      <c r="K278" s="219"/>
      <c r="L278" s="219"/>
      <c r="M278" s="219"/>
      <c r="N278" s="219"/>
      <c r="O278" s="219"/>
      <c r="P278" s="219"/>
      <c r="Q278" s="219"/>
      <c r="R278" s="219"/>
      <c r="S278" s="219"/>
      <c r="T278" s="219"/>
      <c r="U278" s="219"/>
      <c r="V278" s="219"/>
      <c r="W278" s="219"/>
      <c r="X278" s="219"/>
      <c r="Y278" s="219"/>
      <c r="Z278" s="219"/>
      <c r="AA278" s="219"/>
      <c r="AB278" s="219"/>
      <c r="AC278" s="219"/>
      <c r="AD278" s="219"/>
      <c r="AE278" s="219"/>
      <c r="AF278" s="219"/>
      <c r="AG278" s="209"/>
      <c r="AH278" s="93" t="str">
        <f>IF($AY276=7,DBCS(1&amp;"日～"&amp;7&amp;"日"),DBCS("前"&amp;DAY(EOMONTH($C274-1,0))-6+$AY276&amp;"日～"&amp;$AY276&amp;"日"))</f>
        <v>前２７日～３日</v>
      </c>
      <c r="AI278" s="112" t="str">
        <f>DBCS($AY276+1&amp;"日～"&amp;$AY276+7&amp;"日")</f>
        <v>４日～１０日</v>
      </c>
      <c r="AJ278" s="112" t="str">
        <f>DBCS($AY276+8&amp;"日～"&amp;$AY276+14&amp;"日")</f>
        <v>１１日～１７日</v>
      </c>
      <c r="AK278" s="112" t="str">
        <f>DBCS($AY276+15&amp;"日～"&amp;$AY276+21&amp;"日")</f>
        <v>１８日～２４日</v>
      </c>
      <c r="AL278" s="113" t="str">
        <f>IF(AND(AY276=7,AY280=0),"-",IF($AY284=3,"-",DBCS($AY276+22&amp;"日～"&amp;$AY276+28&amp;"日")))</f>
        <v>２５日～３１日</v>
      </c>
      <c r="AM278" s="250"/>
      <c r="AN278" s="229"/>
      <c r="AO278" s="232"/>
      <c r="AP278" s="235"/>
      <c r="AQ278" s="238"/>
      <c r="AR278" s="178"/>
      <c r="AS278" s="174"/>
      <c r="AT278" s="174"/>
      <c r="AU278" s="184"/>
      <c r="AV278" s="184"/>
      <c r="AW278" s="40"/>
      <c r="AX278" s="99" t="s">
        <v>90</v>
      </c>
      <c r="AY278" s="100">
        <f>DAY(EOMONTH(C274,0))</f>
        <v>31</v>
      </c>
      <c r="AZ278" s="3"/>
      <c r="BA278" s="211" t="s">
        <v>105</v>
      </c>
      <c r="BB278" s="212"/>
      <c r="BC278" s="212"/>
      <c r="BD278" s="212"/>
      <c r="BE278" s="212"/>
      <c r="BF278" s="212"/>
      <c r="BG278" s="213"/>
    </row>
    <row r="279" spans="1:59" s="4" customFormat="1" ht="19" hidden="1" customHeight="1" outlineLevel="1" x14ac:dyDescent="0.2">
      <c r="A279" s="3"/>
      <c r="B279" s="226"/>
      <c r="C279" s="219"/>
      <c r="D279" s="219"/>
      <c r="E279" s="219"/>
      <c r="F279" s="219"/>
      <c r="G279" s="219"/>
      <c r="H279" s="219"/>
      <c r="I279" s="219"/>
      <c r="J279" s="219"/>
      <c r="K279" s="219"/>
      <c r="L279" s="219"/>
      <c r="M279" s="219"/>
      <c r="N279" s="219"/>
      <c r="O279" s="219"/>
      <c r="P279" s="219"/>
      <c r="Q279" s="219"/>
      <c r="R279" s="219"/>
      <c r="S279" s="219"/>
      <c r="T279" s="219"/>
      <c r="U279" s="219"/>
      <c r="V279" s="219"/>
      <c r="W279" s="219"/>
      <c r="X279" s="219"/>
      <c r="Y279" s="219"/>
      <c r="Z279" s="219"/>
      <c r="AA279" s="219"/>
      <c r="AB279" s="219"/>
      <c r="AC279" s="219"/>
      <c r="AD279" s="219"/>
      <c r="AE279" s="219"/>
      <c r="AF279" s="219"/>
      <c r="AG279" s="209"/>
      <c r="AH279" s="93" t="e">
        <f ca="1">IF(AH280&gt;=0.285,"達成","未")</f>
        <v>#DIV/0!</v>
      </c>
      <c r="AI279" s="166" t="e">
        <f ca="1">IF(AI280&gt;=0.285,"達成","未")</f>
        <v>#DIV/0!</v>
      </c>
      <c r="AJ279" s="166" t="e">
        <f t="shared" ref="AJ279:AK279" ca="1" si="342">IF(AJ280&gt;=0.285,"達成","未")</f>
        <v>#DIV/0!</v>
      </c>
      <c r="AK279" s="166" t="e">
        <f t="shared" ca="1" si="342"/>
        <v>#DIV/0!</v>
      </c>
      <c r="AL279" s="167" t="str">
        <f ca="1">IF(AL280="-","-",IF(AL280&gt;=0.285,"達成","未"))</f>
        <v>-</v>
      </c>
      <c r="AM279" s="251"/>
      <c r="AN279" s="230"/>
      <c r="AO279" s="233"/>
      <c r="AP279" s="236"/>
      <c r="AQ279" s="239"/>
      <c r="AR279" s="178"/>
      <c r="AS279" s="174"/>
      <c r="AT279" s="174"/>
      <c r="AU279" s="184"/>
      <c r="AV279" s="184"/>
      <c r="AW279" s="40"/>
      <c r="AX279" s="99"/>
      <c r="AY279" s="100"/>
      <c r="AZ279" s="3"/>
      <c r="BA279" s="168"/>
      <c r="BB279" s="169"/>
      <c r="BC279" s="169"/>
      <c r="BD279" s="169"/>
      <c r="BE279" s="169"/>
      <c r="BF279" s="169"/>
      <c r="BG279" s="170"/>
    </row>
    <row r="280" spans="1:59" s="4" customFormat="1" ht="20.149999999999999" hidden="1" customHeight="1" outlineLevel="1" thickBot="1" x14ac:dyDescent="0.25">
      <c r="B280" s="227"/>
      <c r="C280" s="220"/>
      <c r="D280" s="220"/>
      <c r="E280" s="220"/>
      <c r="F280" s="220"/>
      <c r="G280" s="220"/>
      <c r="H280" s="220"/>
      <c r="I280" s="220"/>
      <c r="J280" s="220"/>
      <c r="K280" s="220"/>
      <c r="L280" s="220"/>
      <c r="M280" s="220"/>
      <c r="N280" s="220"/>
      <c r="O280" s="220"/>
      <c r="P280" s="220"/>
      <c r="Q280" s="220"/>
      <c r="R280" s="220"/>
      <c r="S280" s="220"/>
      <c r="T280" s="220"/>
      <c r="U280" s="220"/>
      <c r="V280" s="220"/>
      <c r="W280" s="220"/>
      <c r="X280" s="220"/>
      <c r="Y280" s="220"/>
      <c r="Z280" s="220"/>
      <c r="AA280" s="220"/>
      <c r="AB280" s="220"/>
      <c r="AC280" s="220"/>
      <c r="AD280" s="220"/>
      <c r="AE280" s="220"/>
      <c r="AF280" s="220"/>
      <c r="AG280" s="210"/>
      <c r="AH280" s="114" t="e">
        <f ca="1">AVERAGE(AH281:AH286)</f>
        <v>#DIV/0!</v>
      </c>
      <c r="AI280" s="115" t="e">
        <f t="shared" ref="AI280:AK280" ca="1" si="343">AVERAGE(AI281:AI286)</f>
        <v>#DIV/0!</v>
      </c>
      <c r="AJ280" s="115" t="e">
        <f t="shared" ca="1" si="343"/>
        <v>#DIV/0!</v>
      </c>
      <c r="AK280" s="115" t="e">
        <f t="shared" ca="1" si="343"/>
        <v>#DIV/0!</v>
      </c>
      <c r="AL280" s="104" t="str">
        <f ca="1">IFERROR(AVERAGE(AL281:AL286),"-")</f>
        <v>-</v>
      </c>
      <c r="AM280" s="64"/>
      <c r="AN280" s="48" t="e">
        <f>AVERAGE(AN281:AN286)</f>
        <v>#DIV/0!</v>
      </c>
      <c r="AO280" s="30" t="e">
        <f>IF(AN280&gt;=0.285,"達成","未")</f>
        <v>#DIV/0!</v>
      </c>
      <c r="AP280" s="71"/>
      <c r="AQ280" s="72" t="e">
        <f>AVERAGE(AQ281:AQ286)</f>
        <v>#DIV/0!</v>
      </c>
      <c r="AR280" s="62" t="s">
        <v>15</v>
      </c>
      <c r="AS280" s="49" t="s">
        <v>16</v>
      </c>
      <c r="AT280" s="50" t="s">
        <v>58</v>
      </c>
      <c r="AU280" s="38" t="s">
        <v>56</v>
      </c>
      <c r="AV280" s="173" t="s">
        <v>57</v>
      </c>
      <c r="AW280" s="60" t="s">
        <v>66</v>
      </c>
      <c r="AX280" s="214" t="s">
        <v>91</v>
      </c>
      <c r="AY280" s="215">
        <f>MOD(AY278-AY276,7)</f>
        <v>0</v>
      </c>
      <c r="AZ280" s="97" t="s">
        <v>106</v>
      </c>
      <c r="BA280" s="111"/>
      <c r="BB280" s="111" t="s">
        <v>83</v>
      </c>
      <c r="BC280" s="111" t="s">
        <v>84</v>
      </c>
      <c r="BD280" s="111" t="s">
        <v>85</v>
      </c>
      <c r="BE280" s="111" t="s">
        <v>86</v>
      </c>
      <c r="BF280" s="111" t="s">
        <v>87</v>
      </c>
      <c r="BG280" s="111" t="s">
        <v>101</v>
      </c>
    </row>
    <row r="281" spans="1:59" s="4" customFormat="1" ht="20.149999999999999" hidden="1" customHeight="1" outlineLevel="1" x14ac:dyDescent="0.2">
      <c r="B281" s="51" t="str">
        <f>IF($R$5&lt;&gt;"",$R$5,"-")</f>
        <v>-</v>
      </c>
      <c r="C281" s="182"/>
      <c r="D281" s="182"/>
      <c r="E281" s="182"/>
      <c r="F281" s="182"/>
      <c r="G281" s="182"/>
      <c r="H281" s="182"/>
      <c r="I281" s="182"/>
      <c r="J281" s="182"/>
      <c r="K281" s="182"/>
      <c r="L281" s="182"/>
      <c r="M281" s="182"/>
      <c r="N281" s="182"/>
      <c r="O281" s="182"/>
      <c r="P281" s="182"/>
      <c r="Q281" s="182"/>
      <c r="R281" s="182"/>
      <c r="S281" s="182"/>
      <c r="T281" s="182"/>
      <c r="U281" s="182"/>
      <c r="V281" s="182"/>
      <c r="W281" s="182"/>
      <c r="X281" s="182"/>
      <c r="Y281" s="182"/>
      <c r="Z281" s="182"/>
      <c r="AA281" s="182"/>
      <c r="AB281" s="182"/>
      <c r="AC281" s="182"/>
      <c r="AD281" s="182"/>
      <c r="AE281" s="182"/>
      <c r="AF281" s="182"/>
      <c r="AG281" s="61"/>
      <c r="AH281" s="122" t="str">
        <f ca="1">IFERROR(IF(B281="-","-",IF(AY276=7,COUNTIF(OFFSET($C281,0,0,1,$AY276),"○")/(7-BB281),(COUNTIF(OFFSET($C281,0,0,1,$AY276),"○")+COUNTIF(OFFSET($C281,-14,DAY(EOMONTH(C274-1,0))-7+$AY276,1,7-$AY276),"○"))/(7-BB281))),"-")</f>
        <v>-</v>
      </c>
      <c r="AI281" s="116" t="str">
        <f ca="1">IF($B281="-","-",COUNTIF(OFFSET($C281,0,$AY276,1,7),"○")/7-BC281)</f>
        <v>-</v>
      </c>
      <c r="AJ281" s="145" t="str">
        <f ca="1">IF($B281="-","-",COUNTIF(OFFSET($C281,0,$AY276,1,7),"○")/7-BD281)</f>
        <v>-</v>
      </c>
      <c r="AK281" s="145" t="str">
        <f ca="1">IF($B281="-","-",COUNTIF(OFFSET($C281,0,$AY276,1,7),"○")/7-BE281)</f>
        <v>-</v>
      </c>
      <c r="AL281" s="146" t="str">
        <f ca="1">IF($B281="-","-",IF((AY284+SIGN(AY276))&lt;5,"-",COUNTIF(OFFSET(C281,0,AY276+21,1,7),"○")/(7-BF281)))</f>
        <v>-</v>
      </c>
      <c r="AM281" s="65">
        <f>AU281</f>
        <v>0</v>
      </c>
      <c r="AN281" s="41" t="str">
        <f>IFERROR(AM281/AS281,"")</f>
        <v/>
      </c>
      <c r="AO281" s="67" t="str">
        <f t="shared" ref="AO281:AO286" si="344">IFERROR(IF(B281="-",B281,IF(AM281/AS281&gt;=0.285,"達成","未")),"-")</f>
        <v>-</v>
      </c>
      <c r="AP281" s="73">
        <f t="shared" ref="AP281:AP286" si="345">AV281</f>
        <v>0</v>
      </c>
      <c r="AQ281" s="74" t="str">
        <f>IFERROR(AP281/AT281,"")</f>
        <v/>
      </c>
      <c r="AR281" s="176">
        <f>COUNT(C275:AG275)</f>
        <v>31</v>
      </c>
      <c r="AS281" s="175">
        <f t="shared" ref="AS281:AS286" si="346">IF(OR(B281="-",B281=""),0,IFERROR(AR281-COUNTIF(C281:AG281,"外"),))</f>
        <v>0</v>
      </c>
      <c r="AT281" s="175">
        <f t="shared" ref="AT281:AT286" si="347">AS281+AT267</f>
        <v>0</v>
      </c>
      <c r="AU281" s="175">
        <f t="shared" ref="AU281:AU286" si="348">COUNTIF(C281:AG281,"○")</f>
        <v>0</v>
      </c>
      <c r="AV281" s="175">
        <f t="shared" ref="AV281:AV286" si="349">AV267+AU281</f>
        <v>0</v>
      </c>
      <c r="AW281" s="98">
        <f>IF(C274&gt;DATE($K$6,$M$6,1),0,IF(SUM(AS281:AS286)=0,1,IF(AO280="達成",1,0)))</f>
        <v>0</v>
      </c>
      <c r="AX281" s="214"/>
      <c r="AY281" s="215"/>
      <c r="AZ281" s="98">
        <f>IF(C274&gt;DATE($K$6,$M$6,1),0,IF(SUM(AS281:AS286)=0,1,IF(AND(AH280&gt;0.285,AI280&gt;0.285,AJ280&gt;0.285,AK280&gt;0.285,AL280&gt;0.285),1,0)))</f>
        <v>0</v>
      </c>
      <c r="BA281" s="111" t="s">
        <v>95</v>
      </c>
      <c r="BB281" s="111">
        <f ca="1">IF(AY276=7,COUNTIF(OFFSET($C281,0,0,1,$AY276),"外"),COUNTIF(OFFSET($C281,0,0,1,$AY276),"外")+COUNTIF(OFFSET($C281,-13,DAY(EOMONTH(C274-1,0))-7+$AY276,1,7-$AY276),"外"))</f>
        <v>0</v>
      </c>
      <c r="BC281" s="111">
        <f ca="1">COUNTIF(OFFSET($C281,0,$AY276,1,7),"外")</f>
        <v>0</v>
      </c>
      <c r="BD281" s="111">
        <f ca="1">COUNTIF(OFFSET($C281,0,$AY276+7,1,7),"外")</f>
        <v>0</v>
      </c>
      <c r="BE281" s="111">
        <f ca="1">COUNTIF(OFFSET($C281,0,$AY276+14,1,7),"外")</f>
        <v>0</v>
      </c>
      <c r="BF281" s="111">
        <f ca="1">COUNTIF(OFFSET(C281,0,AY276+21,1,7),"外")</f>
        <v>0</v>
      </c>
      <c r="BG281" s="111">
        <f ca="1">SUM(BB281:BF281)</f>
        <v>0</v>
      </c>
    </row>
    <row r="282" spans="1:59" s="4" customFormat="1" ht="20.149999999999999" hidden="1" customHeight="1" outlineLevel="1" x14ac:dyDescent="0.2">
      <c r="B282" s="45" t="str">
        <f>IF($S$5&lt;&gt;"",$S$5,"-")</f>
        <v>-</v>
      </c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80"/>
      <c r="AH282" s="90" t="str">
        <f ca="1">IFERROR(IF(B267="-","-",IF(AY276=7,COUNTIF(OFFSET($C282,0,0,1,$AY276),"○")/(7-BB282),(COUNTIF(OFFSET($C282,0,0,1,$AY276),"○")+COUNTIF(OFFSET($C282,-14,DAY(EOMONTH(C274-1,0))-7+$AY276,1,7-$AY276),"○"))/(7-BB282))),"-")</f>
        <v>-</v>
      </c>
      <c r="AI282" s="89" t="str">
        <f ca="1">IF(B282="-","-",COUNTIF(OFFSET($C282,0,$AY276,1,7),"○")/7-BC282)</f>
        <v>-</v>
      </c>
      <c r="AJ282" s="89" t="str">
        <f ca="1">IF($B282="-","-",COUNTIF(OFFSET($C282,0,$AY277,1,7),"○")/7-BD282)</f>
        <v>-</v>
      </c>
      <c r="AK282" s="89" t="str">
        <f ca="1">IF($B282="-","-",COUNTIF(OFFSET($C282,0,$AY276,1,7),"○")/7-BE282)</f>
        <v>-</v>
      </c>
      <c r="AL282" s="105" t="str">
        <f ca="1">IF($B282="-","-",IF((AY284+SIGN(AY276))&lt;5,"-",COUNTIF(OFFSET(C282,0,AY276+21,1,7),"○")/(7-BF282)))</f>
        <v>-</v>
      </c>
      <c r="AM282" s="172">
        <f t="shared" ref="AM282:AM284" si="350">AU282</f>
        <v>0</v>
      </c>
      <c r="AN282" s="41" t="str">
        <f t="shared" ref="AN282" si="351">IFERROR(AM282/AS282,"")</f>
        <v/>
      </c>
      <c r="AO282" s="66" t="str">
        <f t="shared" si="344"/>
        <v>-</v>
      </c>
      <c r="AP282" s="177">
        <f t="shared" si="345"/>
        <v>0</v>
      </c>
      <c r="AQ282" s="75" t="str">
        <f t="shared" ref="AQ282:AQ284" si="352">IFERROR(AP282/AT282,"")</f>
        <v/>
      </c>
      <c r="AR282" s="176">
        <f>COUNT(C275:AG275)</f>
        <v>31</v>
      </c>
      <c r="AS282" s="175">
        <f t="shared" si="346"/>
        <v>0</v>
      </c>
      <c r="AT282" s="175">
        <f t="shared" si="347"/>
        <v>0</v>
      </c>
      <c r="AU282" s="175">
        <f t="shared" si="348"/>
        <v>0</v>
      </c>
      <c r="AV282" s="175">
        <f t="shared" si="349"/>
        <v>0</v>
      </c>
      <c r="AW282" s="40"/>
      <c r="AX282" s="216" t="s">
        <v>92</v>
      </c>
      <c r="AY282" s="196">
        <f>SIGN(AY276)+SIGN(AY280)+AY284</f>
        <v>5</v>
      </c>
      <c r="BA282" s="111" t="s">
        <v>96</v>
      </c>
      <c r="BB282" s="111">
        <f ca="1">IF(AY276=7,COUNTIF(OFFSET($C282,0,0,1,$AY276),"外"),COUNTIF(OFFSET($C282,0,0,1,$AY276),"外")+COUNTIF(OFFSET($C282,-13,DAY(EOMONTH(C274-1,0))-7+$AY276,1,7-$AY276),"外"))</f>
        <v>0</v>
      </c>
      <c r="BC282" s="111">
        <f ca="1">COUNTIF(OFFSET($C282,0,$AY276,1,7),"外")</f>
        <v>0</v>
      </c>
      <c r="BD282" s="111">
        <f ca="1">COUNTIF(OFFSET($C282,0,$AY276+7,1,7),"外")</f>
        <v>0</v>
      </c>
      <c r="BE282" s="111">
        <f ca="1">COUNTIF(OFFSET($C282,0,$AY276+14,1,7),"外")</f>
        <v>0</v>
      </c>
      <c r="BF282" s="111">
        <f ca="1">COUNTIF(OFFSET(C282,0,AY276+21,1,7),"外")</f>
        <v>0</v>
      </c>
      <c r="BG282" s="111">
        <f t="shared" ref="BG282:BG284" ca="1" si="353">SUM(BB282:BF282)</f>
        <v>0</v>
      </c>
    </row>
    <row r="283" spans="1:59" s="4" customFormat="1" ht="20.149999999999999" hidden="1" customHeight="1" outlineLevel="1" x14ac:dyDescent="0.2">
      <c r="B283" s="45" t="str">
        <f>IF($T$5&lt;&gt;"",$T$5,"-")</f>
        <v>-</v>
      </c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80"/>
      <c r="AH283" s="90" t="str">
        <f ca="1">IFERROR(IF(B283="-","-",IF(AY276=7,COUNTIF(OFFSET($C283,0,0,1,$AY276),"○")/(7-BB283),(COUNTIF(OFFSET($C283,0,0,1,$AY276),"○")+COUNTIF(OFFSET($C283,-14,DAY(EOMONTH(C274-1,0))-7+$AY276,1,7-$AY276),"○"))/(7-BB283))),"-")</f>
        <v>-</v>
      </c>
      <c r="AI283" s="89" t="str">
        <f ca="1">IF(B283="-","-",COUNTIF(OFFSET($C283,0,$AY276,1,7),"○")/7-BC283)</f>
        <v>-</v>
      </c>
      <c r="AJ283" s="89" t="str">
        <f ca="1">IF($B283="-","-",COUNTIF(OFFSET($C283,0,$AY276,1,7),"○")/7-BD283)</f>
        <v>-</v>
      </c>
      <c r="AK283" s="89" t="str">
        <f ca="1">IF($B283="-","-",COUNTIF(OFFSET($C283,0,$AY276,1,7),"○")/7-BE283)</f>
        <v>-</v>
      </c>
      <c r="AL283" s="105" t="str">
        <f ca="1">IF($B283="-","-",IF((AY284+SIGN(AY276))&lt;5,"-",COUNTIF(OFFSET(C283,0,AY276+21,1,7),"○")/(7-BF283)))</f>
        <v>-</v>
      </c>
      <c r="AM283" s="172">
        <f t="shared" si="350"/>
        <v>0</v>
      </c>
      <c r="AN283" s="41" t="str">
        <f>IFERROR(AM283/AS283,"")</f>
        <v/>
      </c>
      <c r="AO283" s="66" t="str">
        <f t="shared" si="344"/>
        <v>-</v>
      </c>
      <c r="AP283" s="177">
        <f t="shared" si="345"/>
        <v>0</v>
      </c>
      <c r="AQ283" s="75" t="str">
        <f t="shared" si="352"/>
        <v/>
      </c>
      <c r="AR283" s="176">
        <f>COUNT(C275:AG275)</f>
        <v>31</v>
      </c>
      <c r="AS283" s="175">
        <f t="shared" si="346"/>
        <v>0</v>
      </c>
      <c r="AT283" s="175">
        <f t="shared" si="347"/>
        <v>0</v>
      </c>
      <c r="AU283" s="175">
        <f t="shared" si="348"/>
        <v>0</v>
      </c>
      <c r="AV283" s="175">
        <f t="shared" si="349"/>
        <v>0</v>
      </c>
      <c r="AW283" s="40"/>
      <c r="AX283" s="217"/>
      <c r="AY283" s="197"/>
      <c r="BA283" s="111" t="s">
        <v>97</v>
      </c>
      <c r="BB283" s="111">
        <f ca="1">IF(AY276=7,COUNTIF(OFFSET($C283,0,0,1,$AY276),"外"),COUNTIF(OFFSET($C283,0,0,1,$AY276),"外")+COUNTIF(OFFSET($C283,-13,DAY(EOMONTH(C274-1,0))-7+$AY276,1,7-$AY276),"外"))</f>
        <v>0</v>
      </c>
      <c r="BC283" s="111">
        <f ca="1">COUNTIF(OFFSET($C283,0,$AY276,1,7),"外")</f>
        <v>0</v>
      </c>
      <c r="BD283" s="111">
        <f ca="1">COUNTIF(OFFSET($C283,0,$AY276+7,1,7),"外")</f>
        <v>0</v>
      </c>
      <c r="BE283" s="111">
        <f ca="1">COUNTIF(OFFSET($C283,0,$AY276+14,1,7),"外")</f>
        <v>0</v>
      </c>
      <c r="BF283" s="111">
        <f ca="1">COUNTIF(OFFSET(C283,0,AY276+21,1,7),"外")</f>
        <v>0</v>
      </c>
      <c r="BG283" s="111">
        <f t="shared" ca="1" si="353"/>
        <v>0</v>
      </c>
    </row>
    <row r="284" spans="1:59" s="4" customFormat="1" ht="20.149999999999999" hidden="1" customHeight="1" outlineLevel="1" x14ac:dyDescent="0.2">
      <c r="B284" s="45" t="str">
        <f>IF($U$5&lt;&gt;"",$U$5,"-")</f>
        <v>-</v>
      </c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80"/>
      <c r="AH284" s="90" t="str">
        <f ca="1">IFERROR(IF(B284="-","-",IF(AY276=7,COUNTIF(OFFSET($C284,0,0,1,$AY276),"○")/(7-BB284),(COUNTIF(OFFSET($C284,0,0,1,$AY276),"○")+COUNTIF(OFFSET($C284,-14,DAY(EOMONTH(C274-1,0))-7+$AY276,1,7-$AY276),"○"))/(7-BB284))),"-")</f>
        <v>-</v>
      </c>
      <c r="AI284" s="89" t="str">
        <f ca="1">IF(B284="-","-",COUNTIF(OFFSET($C284,0,$AY276,1,7),"○")/7-BC284)</f>
        <v>-</v>
      </c>
      <c r="AJ284" s="89" t="str">
        <f ca="1">IF($B284="-","-",COUNTIF(OFFSET($C284,0,$AY276,1,7),"○")/7-BD284)</f>
        <v>-</v>
      </c>
      <c r="AK284" s="89" t="str">
        <f ca="1">IF($B284="-","-",COUNTIF(OFFSET($C284,0,$AY276,1,7),"○")/7-BE284)</f>
        <v>-</v>
      </c>
      <c r="AL284" s="105" t="str">
        <f ca="1">IF($B284="-","-",IF((AY284+SIGN(AY276))&lt;5,"-",COUNTIF(OFFSET(C284,0,AY276+21,1,7),"○")/(7-BF284)))</f>
        <v>-</v>
      </c>
      <c r="AM284" s="172">
        <f t="shared" si="350"/>
        <v>0</v>
      </c>
      <c r="AN284" s="41" t="str">
        <f t="shared" ref="AN284:AN285" si="354">IFERROR(AM284/AS284,"")</f>
        <v/>
      </c>
      <c r="AO284" s="66" t="str">
        <f t="shared" si="344"/>
        <v>-</v>
      </c>
      <c r="AP284" s="177">
        <f t="shared" si="345"/>
        <v>0</v>
      </c>
      <c r="AQ284" s="75" t="str">
        <f t="shared" si="352"/>
        <v/>
      </c>
      <c r="AR284" s="176">
        <f>COUNT(C275:AG275)</f>
        <v>31</v>
      </c>
      <c r="AS284" s="175">
        <f t="shared" si="346"/>
        <v>0</v>
      </c>
      <c r="AT284" s="175">
        <f t="shared" si="347"/>
        <v>0</v>
      </c>
      <c r="AU284" s="175">
        <f t="shared" si="348"/>
        <v>0</v>
      </c>
      <c r="AV284" s="175">
        <f t="shared" si="349"/>
        <v>0</v>
      </c>
      <c r="AW284" s="40"/>
      <c r="AX284" s="194" t="s">
        <v>93</v>
      </c>
      <c r="AY284" s="196">
        <f>ROUNDDOWN((AY278-AY276)/7,0)</f>
        <v>4</v>
      </c>
      <c r="BA284" s="111" t="s">
        <v>98</v>
      </c>
      <c r="BB284" s="111">
        <f ca="1">IF(AY276=7,COUNTIF(OFFSET($C284,0,0,1,$AY276),"外"),COUNTIF(OFFSET($C284,0,0,1,$AY276),"外")+COUNTIF(OFFSET($C284,-13,DAY(EOMONTH(C274-1,0))-7+$AY276,1,7-$AY276),"外"))</f>
        <v>0</v>
      </c>
      <c r="BC284" s="111">
        <f ca="1">COUNTIF(OFFSET($C284,0,$AY276,1,7),"外")</f>
        <v>0</v>
      </c>
      <c r="BD284" s="111">
        <f ca="1">COUNTIF(OFFSET($C284,0,$AY276+7,1,7),"外")</f>
        <v>0</v>
      </c>
      <c r="BE284" s="111">
        <f ca="1">COUNTIF(OFFSET($C284,0,$AY276+14,1,7),"外")</f>
        <v>0</v>
      </c>
      <c r="BF284" s="111">
        <f ca="1">COUNTIF(OFFSET(C284,0,AY276+21,1,7),"外")</f>
        <v>0</v>
      </c>
      <c r="BG284" s="111">
        <f t="shared" ca="1" si="353"/>
        <v>0</v>
      </c>
    </row>
    <row r="285" spans="1:59" s="4" customFormat="1" ht="20.149999999999999" hidden="1" customHeight="1" outlineLevel="1" x14ac:dyDescent="0.2">
      <c r="B285" s="45" t="str">
        <f>IF($V$5&lt;&gt;"",$V$5,"-")</f>
        <v>-</v>
      </c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80"/>
      <c r="AH285" s="90" t="str">
        <f ca="1">IFERROR(IF(B285="-","-",IF(AY276=7,COUNTIF(OFFSET($C285,0,0,1,$AY276),"○")/(7-BB285),(COUNTIF(OFFSET($C285,0,0,1,$AY276),"○")+COUNTIF(OFFSET($C285,-14,DAY(EOMONTH(C274-1,0))-7+$AY276,1,7-$AY276),"○"))/(7-BB285))),"-")</f>
        <v>-</v>
      </c>
      <c r="AI285" s="89" t="str">
        <f ca="1">IF(B285="-","-",COUNTIF(OFFSET($C285,0,$AY276,1,7),"○")/7-BC285)</f>
        <v>-</v>
      </c>
      <c r="AJ285" s="89" t="str">
        <f ca="1">IF($B285="-","-",COUNTIF(OFFSET($C285,0,$AY276,1,7),"○")/7-BD285)</f>
        <v>-</v>
      </c>
      <c r="AK285" s="89" t="str">
        <f ca="1">IF($B285="-","-",COUNTIF(OFFSET($C285,0,$AY276,1,7),"○")/7-BE285)</f>
        <v>-</v>
      </c>
      <c r="AL285" s="105" t="str">
        <f ca="1">IF($B285="-","-",IF((AY284+SIGN(AY276))&lt;5,"-",COUNTIF(OFFSET(C285,0,AY276+21,1,7),"○")/(7-BF285)))</f>
        <v>-</v>
      </c>
      <c r="AM285" s="172">
        <f>AU285</f>
        <v>0</v>
      </c>
      <c r="AN285" s="41" t="str">
        <f t="shared" si="354"/>
        <v/>
      </c>
      <c r="AO285" s="66" t="str">
        <f t="shared" si="344"/>
        <v>-</v>
      </c>
      <c r="AP285" s="177">
        <f t="shared" si="345"/>
        <v>0</v>
      </c>
      <c r="AQ285" s="75" t="str">
        <f>IFERROR(AP285/AT285,"")</f>
        <v/>
      </c>
      <c r="AR285" s="176">
        <f>COUNT(C275:AG275)</f>
        <v>31</v>
      </c>
      <c r="AS285" s="175">
        <f t="shared" si="346"/>
        <v>0</v>
      </c>
      <c r="AT285" s="175">
        <f t="shared" si="347"/>
        <v>0</v>
      </c>
      <c r="AU285" s="175">
        <f t="shared" si="348"/>
        <v>0</v>
      </c>
      <c r="AV285" s="175">
        <f t="shared" si="349"/>
        <v>0</v>
      </c>
      <c r="AW285" s="40"/>
      <c r="AX285" s="195"/>
      <c r="AY285" s="197"/>
      <c r="BA285" s="111" t="s">
        <v>99</v>
      </c>
      <c r="BB285" s="111">
        <f ca="1">IF(AY276=7,COUNTIF(OFFSET($C285,0,0,1,$AY276),"外"),COUNTIF(OFFSET($C285,0,0,1,$AY276),"外")+COUNTIF(OFFSET($C285,-13,DAY(EOMONTH(C274-1,0))-7+$AY276,1,7-$AY276),"外"))</f>
        <v>0</v>
      </c>
      <c r="BC285" s="111">
        <f ca="1">COUNTIF(OFFSET($C285,0,$AY276,1,7),"外")</f>
        <v>0</v>
      </c>
      <c r="BD285" s="111">
        <f ca="1">COUNTIF(OFFSET($C285,0,$AY276+7,1,7),"外")</f>
        <v>0</v>
      </c>
      <c r="BE285" s="111">
        <f ca="1">COUNTIF(OFFSET($C285,0,$AY276+14,1,7),"外")</f>
        <v>0</v>
      </c>
      <c r="BF285" s="111">
        <f ca="1">COUNTIF(OFFSET(C285,0,AY276+21,1,7),"外")</f>
        <v>0</v>
      </c>
      <c r="BG285" s="111">
        <f ca="1">SUM(BB285:BF285)</f>
        <v>0</v>
      </c>
    </row>
    <row r="286" spans="1:59" s="4" customFormat="1" ht="20.149999999999999" hidden="1" customHeight="1" outlineLevel="1" thickBot="1" x14ac:dyDescent="0.25">
      <c r="B286" s="46" t="str">
        <f>IF($W$5&lt;&gt;"",$W$5,"-")</f>
        <v>-</v>
      </c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55"/>
      <c r="AH286" s="91" t="str">
        <f ca="1">IFERROR(IF(B286="-","-",IF(AY276=7,COUNTIF(OFFSET($C286,0,0,1,$AY276),"○")/(7-BB286),(COUNTIF(OFFSET($C286,0,0,1,$AY276),"○")+COUNTIF(OFFSET($C286,-14,DAY(EOMONTH(C274-1,0))-7+$AY276,1,7-$AY276),"○"))/(7-BB286))),"-")</f>
        <v>-</v>
      </c>
      <c r="AI286" s="92" t="str">
        <f ca="1">IF(B286="-","-",COUNTIF(OFFSET($C286,0,$AY276,1,7),"○")/7-BC286)</f>
        <v>-</v>
      </c>
      <c r="AJ286" s="92" t="str">
        <f ca="1">IF($B286="-","-",COUNTIF(OFFSET($C286,0,$AY276,1,7),"○")/7-BD286)</f>
        <v>-</v>
      </c>
      <c r="AK286" s="92" t="str">
        <f ca="1">IF($B286="-","-",COUNTIF(OFFSET($C286,0,$AY276,1,7),"○")/7-BE286)</f>
        <v>-</v>
      </c>
      <c r="AL286" s="106" t="str">
        <f ca="1">IF($B286="-","-",IF((AY284+SIGN(AY276))&lt;5,"-",COUNTIF(OFFSET(C286,0,AY276+21,1,7),"○")/(7-BF286)))</f>
        <v>-</v>
      </c>
      <c r="AM286" s="64">
        <f t="shared" ref="AM286" si="355">AU286</f>
        <v>0</v>
      </c>
      <c r="AN286" s="48" t="str">
        <f>IFERROR(AM286/AS286,"")</f>
        <v/>
      </c>
      <c r="AO286" s="30" t="str">
        <f t="shared" si="344"/>
        <v>-</v>
      </c>
      <c r="AP286" s="71">
        <f t="shared" si="345"/>
        <v>0</v>
      </c>
      <c r="AQ286" s="72" t="str">
        <f t="shared" ref="AQ286" si="356">IFERROR(AP286/AT286,"")</f>
        <v/>
      </c>
      <c r="AR286" s="176">
        <f>COUNT(C275:AG275)</f>
        <v>31</v>
      </c>
      <c r="AS286" s="175">
        <f t="shared" si="346"/>
        <v>0</v>
      </c>
      <c r="AT286" s="175">
        <f t="shared" si="347"/>
        <v>0</v>
      </c>
      <c r="AU286" s="175">
        <f t="shared" si="348"/>
        <v>0</v>
      </c>
      <c r="AV286" s="175">
        <f t="shared" si="349"/>
        <v>0</v>
      </c>
      <c r="AW286" s="40"/>
      <c r="AX286" s="101"/>
      <c r="AY286" s="102"/>
      <c r="BA286" s="111" t="s">
        <v>100</v>
      </c>
      <c r="BB286" s="111">
        <f ca="1">IF(AY276=7,COUNTIF(OFFSET($C286,0,0,1,$AY276),"外"),COUNTIF(OFFSET($C286,0,0,1,$AY276),"外")+COUNTIF(OFFSET($C286,-13,DAY(EOMONTH(C274-1,0))-7+$AY276,1,7-$AY276),"外"))</f>
        <v>0</v>
      </c>
      <c r="BC286" s="111">
        <f ca="1">COUNTIF(OFFSET($C286,0,$AY276,1,7),"外")</f>
        <v>0</v>
      </c>
      <c r="BD286" s="111">
        <f ca="1">COUNTIF(OFFSET($C286,0,$AY276+7,1,7),"外")</f>
        <v>0</v>
      </c>
      <c r="BE286" s="111">
        <f ca="1">COUNTIF(OFFSET($C286,0,$AY276+14,1,7),"外")</f>
        <v>0</v>
      </c>
      <c r="BF286" s="111">
        <f ca="1">COUNTIF(OFFSET(C286,0,AY276+21,1,7),"外")</f>
        <v>0</v>
      </c>
      <c r="BG286" s="111">
        <f t="shared" ref="BG286" ca="1" si="357">SUM(BB286:BF286)</f>
        <v>0</v>
      </c>
    </row>
    <row r="287" spans="1:59" ht="13.5" hidden="1" outlineLevel="1" thickBot="1" x14ac:dyDescent="0.25">
      <c r="AV287" s="32"/>
    </row>
    <row r="288" spans="1:59" s="4" customFormat="1" ht="13" hidden="1" customHeight="1" outlineLevel="1" x14ac:dyDescent="0.2">
      <c r="A288" s="2"/>
      <c r="B288" s="181" t="s">
        <v>0</v>
      </c>
      <c r="C288" s="252">
        <f>DATE(YEAR(C274),MONTH(C274)+1,DAY(C274))</f>
        <v>46174</v>
      </c>
      <c r="D288" s="253"/>
      <c r="E288" s="253"/>
      <c r="F288" s="253"/>
      <c r="G288" s="253"/>
      <c r="H288" s="253"/>
      <c r="I288" s="253"/>
      <c r="J288" s="253"/>
      <c r="K288" s="253"/>
      <c r="L288" s="253"/>
      <c r="M288" s="253"/>
      <c r="N288" s="253"/>
      <c r="O288" s="253"/>
      <c r="P288" s="253"/>
      <c r="Q288" s="253"/>
      <c r="R288" s="253"/>
      <c r="S288" s="253"/>
      <c r="T288" s="253"/>
      <c r="U288" s="253"/>
      <c r="V288" s="253"/>
      <c r="W288" s="253"/>
      <c r="X288" s="253"/>
      <c r="Y288" s="253"/>
      <c r="Z288" s="253"/>
      <c r="AA288" s="253"/>
      <c r="AB288" s="253"/>
      <c r="AC288" s="253"/>
      <c r="AD288" s="253"/>
      <c r="AE288" s="253"/>
      <c r="AF288" s="253"/>
      <c r="AG288" s="253"/>
      <c r="AH288" s="254" t="s">
        <v>113</v>
      </c>
      <c r="AI288" s="255"/>
      <c r="AJ288" s="255"/>
      <c r="AK288" s="255"/>
      <c r="AL288" s="256"/>
      <c r="AM288" s="260" t="s">
        <v>46</v>
      </c>
      <c r="AN288" s="261"/>
      <c r="AO288" s="262"/>
      <c r="AP288" s="266" t="s">
        <v>11</v>
      </c>
      <c r="AQ288" s="267"/>
      <c r="AR288" s="270" t="s">
        <v>15</v>
      </c>
      <c r="AS288" s="206" t="s">
        <v>16</v>
      </c>
      <c r="AT288" s="221" t="s">
        <v>17</v>
      </c>
      <c r="AU288" s="241"/>
      <c r="AV288" s="241"/>
      <c r="AW288" s="40"/>
      <c r="AX288" s="242" t="s">
        <v>88</v>
      </c>
      <c r="AY288" s="243"/>
      <c r="AZ288" s="2"/>
      <c r="BA288" s="2"/>
      <c r="BB288" s="2"/>
      <c r="BC288" s="2"/>
      <c r="BD288" s="2"/>
      <c r="BE288" s="2"/>
      <c r="BF288" s="2"/>
      <c r="BG288" s="2"/>
    </row>
    <row r="289" spans="1:59" s="4" customFormat="1" ht="13" hidden="1" customHeight="1" outlineLevel="1" x14ac:dyDescent="0.2">
      <c r="A289" s="2"/>
      <c r="B289" s="10" t="s">
        <v>1</v>
      </c>
      <c r="C289" s="11">
        <f>DATE(YEAR(C288),MONTH(C288),DAY(C288))</f>
        <v>46174</v>
      </c>
      <c r="D289" s="11">
        <f>IF(MONTH(DATE(YEAR(C289),MONTH(C289),DAY(C289)+1))=MONTH($C288),DATE(YEAR(C289),MONTH(C289),DAY(C289)+1),"")</f>
        <v>46175</v>
      </c>
      <c r="E289" s="11">
        <f t="shared" ref="E289:AG289" si="358">IF(MONTH(DATE(YEAR(D289),MONTH(D289),DAY(D289)+1))=MONTH($C288),DATE(YEAR(D289),MONTH(D289),DAY(D289)+1),"")</f>
        <v>46176</v>
      </c>
      <c r="F289" s="16">
        <f t="shared" si="358"/>
        <v>46177</v>
      </c>
      <c r="G289" s="11">
        <f t="shared" si="358"/>
        <v>46178</v>
      </c>
      <c r="H289" s="11">
        <f t="shared" si="358"/>
        <v>46179</v>
      </c>
      <c r="I289" s="11">
        <f t="shared" si="358"/>
        <v>46180</v>
      </c>
      <c r="J289" s="11">
        <f t="shared" si="358"/>
        <v>46181</v>
      </c>
      <c r="K289" s="11">
        <f t="shared" si="358"/>
        <v>46182</v>
      </c>
      <c r="L289" s="11">
        <f t="shared" si="358"/>
        <v>46183</v>
      </c>
      <c r="M289" s="11">
        <f t="shared" si="358"/>
        <v>46184</v>
      </c>
      <c r="N289" s="11">
        <f t="shared" si="358"/>
        <v>46185</v>
      </c>
      <c r="O289" s="11">
        <f t="shared" si="358"/>
        <v>46186</v>
      </c>
      <c r="P289" s="11">
        <f t="shared" si="358"/>
        <v>46187</v>
      </c>
      <c r="Q289" s="11">
        <f t="shared" si="358"/>
        <v>46188</v>
      </c>
      <c r="R289" s="11">
        <f t="shared" si="358"/>
        <v>46189</v>
      </c>
      <c r="S289" s="11">
        <f t="shared" si="358"/>
        <v>46190</v>
      </c>
      <c r="T289" s="11">
        <f t="shared" si="358"/>
        <v>46191</v>
      </c>
      <c r="U289" s="11">
        <f t="shared" si="358"/>
        <v>46192</v>
      </c>
      <c r="V289" s="11">
        <f t="shared" si="358"/>
        <v>46193</v>
      </c>
      <c r="W289" s="11">
        <f t="shared" si="358"/>
        <v>46194</v>
      </c>
      <c r="X289" s="11">
        <f t="shared" si="358"/>
        <v>46195</v>
      </c>
      <c r="Y289" s="11">
        <f t="shared" si="358"/>
        <v>46196</v>
      </c>
      <c r="Z289" s="11">
        <f t="shared" si="358"/>
        <v>46197</v>
      </c>
      <c r="AA289" s="11">
        <f t="shared" si="358"/>
        <v>46198</v>
      </c>
      <c r="AB289" s="11">
        <f t="shared" si="358"/>
        <v>46199</v>
      </c>
      <c r="AC289" s="11">
        <f t="shared" si="358"/>
        <v>46200</v>
      </c>
      <c r="AD289" s="11">
        <f t="shared" si="358"/>
        <v>46201</v>
      </c>
      <c r="AE289" s="11">
        <f t="shared" si="358"/>
        <v>46202</v>
      </c>
      <c r="AF289" s="11">
        <f t="shared" si="358"/>
        <v>46203</v>
      </c>
      <c r="AG289" s="29" t="str">
        <f t="shared" si="358"/>
        <v/>
      </c>
      <c r="AH289" s="257"/>
      <c r="AI289" s="258"/>
      <c r="AJ289" s="258"/>
      <c r="AK289" s="258"/>
      <c r="AL289" s="259"/>
      <c r="AM289" s="263"/>
      <c r="AN289" s="264"/>
      <c r="AO289" s="265"/>
      <c r="AP289" s="268"/>
      <c r="AQ289" s="269"/>
      <c r="AR289" s="271"/>
      <c r="AS289" s="207"/>
      <c r="AT289" s="221"/>
      <c r="AU289" s="241"/>
      <c r="AV289" s="241"/>
      <c r="AW289" s="40"/>
      <c r="AX289" s="244"/>
      <c r="AY289" s="245"/>
      <c r="AZ289" s="2"/>
      <c r="BA289" s="2"/>
      <c r="BB289" s="2"/>
      <c r="BC289" s="2"/>
      <c r="BD289" s="2"/>
      <c r="BE289" s="2"/>
      <c r="BF289" s="2"/>
      <c r="BG289" s="2"/>
    </row>
    <row r="290" spans="1:59" s="4" customFormat="1" ht="13" hidden="1" customHeight="1" outlineLevel="1" x14ac:dyDescent="0.2">
      <c r="A290" s="2"/>
      <c r="B290" s="10" t="s">
        <v>2</v>
      </c>
      <c r="C290" s="12" t="str">
        <f t="shared" ref="C290:AG290" si="359">TEXT(C289,"aaa")</f>
        <v>月</v>
      </c>
      <c r="D290" s="12" t="str">
        <f t="shared" si="359"/>
        <v>火</v>
      </c>
      <c r="E290" s="12" t="str">
        <f t="shared" si="359"/>
        <v>水</v>
      </c>
      <c r="F290" s="17" t="str">
        <f t="shared" si="359"/>
        <v>木</v>
      </c>
      <c r="G290" s="12" t="str">
        <f t="shared" si="359"/>
        <v>金</v>
      </c>
      <c r="H290" s="12" t="str">
        <f t="shared" si="359"/>
        <v>土</v>
      </c>
      <c r="I290" s="12" t="str">
        <f t="shared" si="359"/>
        <v>日</v>
      </c>
      <c r="J290" s="12" t="str">
        <f t="shared" si="359"/>
        <v>月</v>
      </c>
      <c r="K290" s="12" t="str">
        <f t="shared" si="359"/>
        <v>火</v>
      </c>
      <c r="L290" s="12" t="str">
        <f t="shared" si="359"/>
        <v>水</v>
      </c>
      <c r="M290" s="12" t="str">
        <f t="shared" si="359"/>
        <v>木</v>
      </c>
      <c r="N290" s="12" t="str">
        <f t="shared" si="359"/>
        <v>金</v>
      </c>
      <c r="O290" s="12" t="str">
        <f t="shared" si="359"/>
        <v>土</v>
      </c>
      <c r="P290" s="12" t="str">
        <f t="shared" si="359"/>
        <v>日</v>
      </c>
      <c r="Q290" s="12" t="str">
        <f t="shared" si="359"/>
        <v>月</v>
      </c>
      <c r="R290" s="12" t="str">
        <f t="shared" si="359"/>
        <v>火</v>
      </c>
      <c r="S290" s="12" t="str">
        <f t="shared" si="359"/>
        <v>水</v>
      </c>
      <c r="T290" s="12" t="str">
        <f t="shared" si="359"/>
        <v>木</v>
      </c>
      <c r="U290" s="12" t="str">
        <f t="shared" si="359"/>
        <v>金</v>
      </c>
      <c r="V290" s="12" t="str">
        <f t="shared" si="359"/>
        <v>土</v>
      </c>
      <c r="W290" s="12" t="str">
        <f t="shared" si="359"/>
        <v>日</v>
      </c>
      <c r="X290" s="12" t="str">
        <f t="shared" si="359"/>
        <v>月</v>
      </c>
      <c r="Y290" s="12" t="str">
        <f t="shared" si="359"/>
        <v>火</v>
      </c>
      <c r="Z290" s="12" t="str">
        <f t="shared" si="359"/>
        <v>水</v>
      </c>
      <c r="AA290" s="12" t="str">
        <f t="shared" si="359"/>
        <v>木</v>
      </c>
      <c r="AB290" s="12" t="str">
        <f t="shared" si="359"/>
        <v>金</v>
      </c>
      <c r="AC290" s="12" t="str">
        <f t="shared" si="359"/>
        <v>土</v>
      </c>
      <c r="AD290" s="12" t="str">
        <f t="shared" si="359"/>
        <v>日</v>
      </c>
      <c r="AE290" s="12" t="str">
        <f t="shared" si="359"/>
        <v>月</v>
      </c>
      <c r="AF290" s="12" t="str">
        <f t="shared" si="359"/>
        <v>火</v>
      </c>
      <c r="AG290" s="180" t="str">
        <f t="shared" si="359"/>
        <v/>
      </c>
      <c r="AH290" s="246" t="s">
        <v>83</v>
      </c>
      <c r="AI290" s="247" t="s">
        <v>84</v>
      </c>
      <c r="AJ290" s="247" t="s">
        <v>85</v>
      </c>
      <c r="AK290" s="247" t="s">
        <v>86</v>
      </c>
      <c r="AL290" s="248" t="s">
        <v>87</v>
      </c>
      <c r="AM290" s="249" t="s">
        <v>40</v>
      </c>
      <c r="AN290" s="228" t="s">
        <v>12</v>
      </c>
      <c r="AO290" s="231" t="s">
        <v>47</v>
      </c>
      <c r="AP290" s="234" t="s">
        <v>40</v>
      </c>
      <c r="AQ290" s="237" t="s">
        <v>13</v>
      </c>
      <c r="AR290" s="240"/>
      <c r="AS290" s="221"/>
      <c r="AT290" s="221"/>
      <c r="AU290" s="171"/>
      <c r="AV290" s="171"/>
      <c r="AW290" s="40"/>
      <c r="AX290" s="223" t="s">
        <v>89</v>
      </c>
      <c r="AY290" s="224">
        <f>ABS(IF(WEEKDAY(C288,3)=0,7,WEEKDAY(C288,3)-7))</f>
        <v>7</v>
      </c>
      <c r="AZ290" s="2"/>
      <c r="BA290" s="2"/>
      <c r="BB290" s="2"/>
      <c r="BC290" s="2"/>
      <c r="BD290" s="2"/>
      <c r="BE290" s="2"/>
      <c r="BF290" s="2"/>
      <c r="BG290" s="2"/>
    </row>
    <row r="291" spans="1:59" s="4" customFormat="1" ht="27" hidden="1" customHeight="1" outlineLevel="1" x14ac:dyDescent="0.2">
      <c r="A291" s="3"/>
      <c r="B291" s="225" t="s">
        <v>3</v>
      </c>
      <c r="C291" s="218" t="str">
        <f>IFERROR(VLOOKUP(C289,祝日一覧!$A:$C,3,FALSE),"")</f>
        <v/>
      </c>
      <c r="D291" s="218" t="str">
        <f>IFERROR(VLOOKUP(D289,祝日一覧!$A:$C,3,FALSE),"")</f>
        <v/>
      </c>
      <c r="E291" s="218" t="str">
        <f>IFERROR(VLOOKUP(E289,祝日一覧!$A:$C,3,FALSE),"")</f>
        <v/>
      </c>
      <c r="F291" s="218" t="str">
        <f>IFERROR(VLOOKUP(F289,祝日一覧!$A:$C,3,FALSE),"")</f>
        <v/>
      </c>
      <c r="G291" s="218" t="str">
        <f>IFERROR(VLOOKUP(G289,祝日一覧!$A:$C,3,FALSE),"")</f>
        <v/>
      </c>
      <c r="H291" s="218" t="str">
        <f>IFERROR(VLOOKUP(H289,祝日一覧!$A:$C,3,FALSE),"")</f>
        <v/>
      </c>
      <c r="I291" s="218" t="str">
        <f>IFERROR(VLOOKUP(I289,祝日一覧!$A:$C,3,FALSE),"")</f>
        <v/>
      </c>
      <c r="J291" s="218" t="str">
        <f>IFERROR(VLOOKUP(J289,祝日一覧!$A:$C,3,FALSE),"")</f>
        <v/>
      </c>
      <c r="K291" s="218" t="str">
        <f>IFERROR(VLOOKUP(K289,祝日一覧!$A:$C,3,FALSE),"")</f>
        <v/>
      </c>
      <c r="L291" s="218" t="str">
        <f>IFERROR(VLOOKUP(L289,祝日一覧!$A:$C,3,FALSE),"")</f>
        <v/>
      </c>
      <c r="M291" s="218" t="str">
        <f>IFERROR(VLOOKUP(M289,祝日一覧!$A:$C,3,FALSE),"")</f>
        <v/>
      </c>
      <c r="N291" s="218" t="str">
        <f>IFERROR(VLOOKUP(N289,祝日一覧!$A:$C,3,FALSE),"")</f>
        <v/>
      </c>
      <c r="O291" s="218" t="str">
        <f>IFERROR(VLOOKUP(O289,祝日一覧!$A:$C,3,FALSE),"")</f>
        <v/>
      </c>
      <c r="P291" s="218" t="str">
        <f>IFERROR(VLOOKUP(P289,祝日一覧!$A:$C,3,FALSE),"")</f>
        <v/>
      </c>
      <c r="Q291" s="218" t="str">
        <f>IFERROR(VLOOKUP(Q289,祝日一覧!$A:$C,3,FALSE),"")</f>
        <v/>
      </c>
      <c r="R291" s="218" t="str">
        <f>IFERROR(VLOOKUP(R289,祝日一覧!$A:$C,3,FALSE),"")</f>
        <v/>
      </c>
      <c r="S291" s="218" t="str">
        <f>IFERROR(VLOOKUP(S289,祝日一覧!$A:$C,3,FALSE),"")</f>
        <v/>
      </c>
      <c r="T291" s="218" t="str">
        <f>IFERROR(VLOOKUP(T289,祝日一覧!$A:$C,3,FALSE),"")</f>
        <v/>
      </c>
      <c r="U291" s="218" t="str">
        <f>IFERROR(VLOOKUP(U289,祝日一覧!$A:$C,3,FALSE),"")</f>
        <v/>
      </c>
      <c r="V291" s="218" t="str">
        <f>IFERROR(VLOOKUP(V289,祝日一覧!$A:$C,3,FALSE),"")</f>
        <v/>
      </c>
      <c r="W291" s="218" t="str">
        <f>IFERROR(VLOOKUP(W289,祝日一覧!$A:$C,3,FALSE),"")</f>
        <v/>
      </c>
      <c r="X291" s="218" t="str">
        <f>IFERROR(VLOOKUP(X289,祝日一覧!$A:$C,3,FALSE),"")</f>
        <v/>
      </c>
      <c r="Y291" s="218" t="str">
        <f>IFERROR(VLOOKUP(Y289,祝日一覧!$A:$C,3,FALSE),"")</f>
        <v/>
      </c>
      <c r="Z291" s="218" t="str">
        <f>IFERROR(VLOOKUP(Z289,祝日一覧!$A:$C,3,FALSE),"")</f>
        <v/>
      </c>
      <c r="AA291" s="218" t="str">
        <f>IFERROR(VLOOKUP(AA289,祝日一覧!$A:$C,3,FALSE),"")</f>
        <v/>
      </c>
      <c r="AB291" s="218" t="str">
        <f>IFERROR(VLOOKUP(AB289,祝日一覧!$A:$C,3,FALSE),"")</f>
        <v/>
      </c>
      <c r="AC291" s="218" t="str">
        <f>IFERROR(VLOOKUP(AC289,祝日一覧!$A:$C,3,FALSE),"")</f>
        <v/>
      </c>
      <c r="AD291" s="218" t="str">
        <f>IFERROR(VLOOKUP(AD289,祝日一覧!$A:$C,3,FALSE),"")</f>
        <v/>
      </c>
      <c r="AE291" s="218" t="str">
        <f>IFERROR(VLOOKUP(AE289,祝日一覧!$A:$C,3,FALSE),"")</f>
        <v/>
      </c>
      <c r="AF291" s="218" t="str">
        <f>IFERROR(VLOOKUP(AF289,祝日一覧!$A:$C,3,FALSE),"")</f>
        <v/>
      </c>
      <c r="AG291" s="208" t="str">
        <f>IFERROR(VLOOKUP(AG289,祝日一覧!$A:$C,3,FALSE),"")</f>
        <v/>
      </c>
      <c r="AH291" s="246"/>
      <c r="AI291" s="247"/>
      <c r="AJ291" s="247"/>
      <c r="AK291" s="247"/>
      <c r="AL291" s="248"/>
      <c r="AM291" s="250"/>
      <c r="AN291" s="229"/>
      <c r="AO291" s="232"/>
      <c r="AP291" s="235"/>
      <c r="AQ291" s="238"/>
      <c r="AR291" s="240"/>
      <c r="AS291" s="221"/>
      <c r="AT291" s="222"/>
      <c r="AU291" s="179"/>
      <c r="AV291" s="171"/>
      <c r="AW291" s="40"/>
      <c r="AX291" s="223"/>
      <c r="AY291" s="224"/>
      <c r="AZ291" s="3"/>
      <c r="BA291" s="3"/>
      <c r="BB291" s="3"/>
      <c r="BC291" s="3"/>
      <c r="BD291" s="3"/>
      <c r="BE291" s="3"/>
      <c r="BF291" s="3"/>
      <c r="BG291" s="3"/>
    </row>
    <row r="292" spans="1:59" s="4" customFormat="1" ht="27" hidden="1" customHeight="1" outlineLevel="1" x14ac:dyDescent="0.2">
      <c r="A292" s="3"/>
      <c r="B292" s="226"/>
      <c r="C292" s="219"/>
      <c r="D292" s="219"/>
      <c r="E292" s="219"/>
      <c r="F292" s="219"/>
      <c r="G292" s="219"/>
      <c r="H292" s="219"/>
      <c r="I292" s="219"/>
      <c r="J292" s="219"/>
      <c r="K292" s="219"/>
      <c r="L292" s="219"/>
      <c r="M292" s="219"/>
      <c r="N292" s="219"/>
      <c r="O292" s="219"/>
      <c r="P292" s="219"/>
      <c r="Q292" s="219"/>
      <c r="R292" s="219"/>
      <c r="S292" s="219"/>
      <c r="T292" s="219"/>
      <c r="U292" s="219"/>
      <c r="V292" s="219"/>
      <c r="W292" s="219"/>
      <c r="X292" s="219"/>
      <c r="Y292" s="219"/>
      <c r="Z292" s="219"/>
      <c r="AA292" s="219"/>
      <c r="AB292" s="219"/>
      <c r="AC292" s="219"/>
      <c r="AD292" s="219"/>
      <c r="AE292" s="219"/>
      <c r="AF292" s="219"/>
      <c r="AG292" s="209"/>
      <c r="AH292" s="93" t="str">
        <f>IF($AY290=7,DBCS(1&amp;"日～"&amp;7&amp;"日"),DBCS("前"&amp;DAY(EOMONTH($C288-1,0))-6+$AY290&amp;"日～"&amp;$AY290&amp;"日"))</f>
        <v>１日～７日</v>
      </c>
      <c r="AI292" s="112" t="str">
        <f>DBCS($AY290+1&amp;"日～"&amp;$AY290+7&amp;"日")</f>
        <v>８日～１４日</v>
      </c>
      <c r="AJ292" s="112" t="str">
        <f>DBCS($AY290+8&amp;"日～"&amp;$AY290+14&amp;"日")</f>
        <v>１５日～２１日</v>
      </c>
      <c r="AK292" s="112" t="str">
        <f>DBCS($AY290+15&amp;"日～"&amp;$AY290+21&amp;"日")</f>
        <v>２２日～２８日</v>
      </c>
      <c r="AL292" s="113" t="str">
        <f>IF(AND(AY290=7,AY294=0),"-",IF($AY298=3,"-",DBCS($AY290+22&amp;"日～"&amp;$AY290+28&amp;"日")))</f>
        <v>-</v>
      </c>
      <c r="AM292" s="250"/>
      <c r="AN292" s="229"/>
      <c r="AO292" s="232"/>
      <c r="AP292" s="235"/>
      <c r="AQ292" s="238"/>
      <c r="AR292" s="178"/>
      <c r="AS292" s="174"/>
      <c r="AT292" s="174"/>
      <c r="AU292" s="184"/>
      <c r="AV292" s="184"/>
      <c r="AW292" s="40"/>
      <c r="AX292" s="99" t="s">
        <v>90</v>
      </c>
      <c r="AY292" s="100">
        <f>DAY(EOMONTH(C288,0))</f>
        <v>30</v>
      </c>
      <c r="AZ292" s="3"/>
      <c r="BA292" s="211" t="s">
        <v>105</v>
      </c>
      <c r="BB292" s="212"/>
      <c r="BC292" s="212"/>
      <c r="BD292" s="212"/>
      <c r="BE292" s="212"/>
      <c r="BF292" s="212"/>
      <c r="BG292" s="213"/>
    </row>
    <row r="293" spans="1:59" s="4" customFormat="1" ht="18" hidden="1" customHeight="1" outlineLevel="1" x14ac:dyDescent="0.2">
      <c r="A293" s="3"/>
      <c r="B293" s="226"/>
      <c r="C293" s="219"/>
      <c r="D293" s="219"/>
      <c r="E293" s="219"/>
      <c r="F293" s="219"/>
      <c r="G293" s="219"/>
      <c r="H293" s="219"/>
      <c r="I293" s="219"/>
      <c r="J293" s="219"/>
      <c r="K293" s="219"/>
      <c r="L293" s="219"/>
      <c r="M293" s="219"/>
      <c r="N293" s="219"/>
      <c r="O293" s="219"/>
      <c r="P293" s="219"/>
      <c r="Q293" s="219"/>
      <c r="R293" s="219"/>
      <c r="S293" s="219"/>
      <c r="T293" s="219"/>
      <c r="U293" s="219"/>
      <c r="V293" s="219"/>
      <c r="W293" s="219"/>
      <c r="X293" s="219"/>
      <c r="Y293" s="219"/>
      <c r="Z293" s="219"/>
      <c r="AA293" s="219"/>
      <c r="AB293" s="219"/>
      <c r="AC293" s="219"/>
      <c r="AD293" s="219"/>
      <c r="AE293" s="219"/>
      <c r="AF293" s="219"/>
      <c r="AG293" s="209"/>
      <c r="AH293" s="93" t="e">
        <f ca="1">IF(AH294&gt;=0.285,"達成","未")</f>
        <v>#DIV/0!</v>
      </c>
      <c r="AI293" s="166" t="e">
        <f ca="1">IF(AI294&gt;=0.285,"達成","未")</f>
        <v>#DIV/0!</v>
      </c>
      <c r="AJ293" s="166" t="e">
        <f t="shared" ref="AJ293:AK293" ca="1" si="360">IF(AJ294&gt;=0.285,"達成","未")</f>
        <v>#DIV/0!</v>
      </c>
      <c r="AK293" s="166" t="e">
        <f t="shared" ca="1" si="360"/>
        <v>#DIV/0!</v>
      </c>
      <c r="AL293" s="167" t="str">
        <f ca="1">IF(AL294="-","-",IF(AL294&gt;=0.285,"達成","未"))</f>
        <v>-</v>
      </c>
      <c r="AM293" s="251"/>
      <c r="AN293" s="230"/>
      <c r="AO293" s="233"/>
      <c r="AP293" s="236"/>
      <c r="AQ293" s="239"/>
      <c r="AR293" s="178"/>
      <c r="AS293" s="174"/>
      <c r="AT293" s="174"/>
      <c r="AU293" s="184"/>
      <c r="AV293" s="184"/>
      <c r="AW293" s="40"/>
      <c r="AX293" s="99"/>
      <c r="AY293" s="100"/>
      <c r="AZ293" s="3"/>
      <c r="BA293" s="168"/>
      <c r="BB293" s="169"/>
      <c r="BC293" s="169"/>
      <c r="BD293" s="169"/>
      <c r="BE293" s="169"/>
      <c r="BF293" s="169"/>
      <c r="BG293" s="170"/>
    </row>
    <row r="294" spans="1:59" s="4" customFormat="1" ht="20.149999999999999" hidden="1" customHeight="1" outlineLevel="1" thickBot="1" x14ac:dyDescent="0.25">
      <c r="B294" s="227"/>
      <c r="C294" s="220"/>
      <c r="D294" s="220"/>
      <c r="E294" s="220"/>
      <c r="F294" s="220"/>
      <c r="G294" s="220"/>
      <c r="H294" s="220"/>
      <c r="I294" s="220"/>
      <c r="J294" s="220"/>
      <c r="K294" s="220"/>
      <c r="L294" s="220"/>
      <c r="M294" s="220"/>
      <c r="N294" s="220"/>
      <c r="O294" s="220"/>
      <c r="P294" s="220"/>
      <c r="Q294" s="220"/>
      <c r="R294" s="220"/>
      <c r="S294" s="220"/>
      <c r="T294" s="220"/>
      <c r="U294" s="220"/>
      <c r="V294" s="220"/>
      <c r="W294" s="220"/>
      <c r="X294" s="220"/>
      <c r="Y294" s="220"/>
      <c r="Z294" s="220"/>
      <c r="AA294" s="220"/>
      <c r="AB294" s="220"/>
      <c r="AC294" s="220"/>
      <c r="AD294" s="220"/>
      <c r="AE294" s="220"/>
      <c r="AF294" s="220"/>
      <c r="AG294" s="210"/>
      <c r="AH294" s="114" t="e">
        <f ca="1">AVERAGE(AH295:AH300)</f>
        <v>#DIV/0!</v>
      </c>
      <c r="AI294" s="115" t="e">
        <f t="shared" ref="AI294:AK294" ca="1" si="361">AVERAGE(AI295:AI300)</f>
        <v>#DIV/0!</v>
      </c>
      <c r="AJ294" s="115" t="e">
        <f t="shared" ca="1" si="361"/>
        <v>#DIV/0!</v>
      </c>
      <c r="AK294" s="115" t="e">
        <f t="shared" ca="1" si="361"/>
        <v>#DIV/0!</v>
      </c>
      <c r="AL294" s="104" t="str">
        <f ca="1">IFERROR(AVERAGE(AL295:AL300),"-")</f>
        <v>-</v>
      </c>
      <c r="AM294" s="64"/>
      <c r="AN294" s="48" t="e">
        <f>AVERAGE(AN295:AN300)</f>
        <v>#DIV/0!</v>
      </c>
      <c r="AO294" s="30" t="e">
        <f>IF(AN294&gt;=0.285,"達成","未")</f>
        <v>#DIV/0!</v>
      </c>
      <c r="AP294" s="71"/>
      <c r="AQ294" s="72" t="e">
        <f>AVERAGE(AQ295:AQ300)</f>
        <v>#DIV/0!</v>
      </c>
      <c r="AR294" s="62" t="s">
        <v>15</v>
      </c>
      <c r="AS294" s="49" t="s">
        <v>16</v>
      </c>
      <c r="AT294" s="50" t="s">
        <v>58</v>
      </c>
      <c r="AU294" s="38" t="s">
        <v>56</v>
      </c>
      <c r="AV294" s="173" t="s">
        <v>57</v>
      </c>
      <c r="AW294" s="60" t="s">
        <v>66</v>
      </c>
      <c r="AX294" s="214" t="s">
        <v>91</v>
      </c>
      <c r="AY294" s="215">
        <f>MOD(AY292-AY290,7)</f>
        <v>2</v>
      </c>
      <c r="AZ294" s="97" t="s">
        <v>106</v>
      </c>
      <c r="BA294" s="111"/>
      <c r="BB294" s="111" t="s">
        <v>83</v>
      </c>
      <c r="BC294" s="111" t="s">
        <v>84</v>
      </c>
      <c r="BD294" s="111" t="s">
        <v>85</v>
      </c>
      <c r="BE294" s="111" t="s">
        <v>86</v>
      </c>
      <c r="BF294" s="111" t="s">
        <v>87</v>
      </c>
      <c r="BG294" s="111" t="s">
        <v>101</v>
      </c>
    </row>
    <row r="295" spans="1:59" s="4" customFormat="1" ht="20.149999999999999" hidden="1" customHeight="1" outlineLevel="1" x14ac:dyDescent="0.2">
      <c r="B295" s="51" t="str">
        <f>IF($R$5&lt;&gt;"",$R$5,"-")</f>
        <v>-</v>
      </c>
      <c r="C295" s="182"/>
      <c r="D295" s="182"/>
      <c r="E295" s="182"/>
      <c r="F295" s="182"/>
      <c r="G295" s="182"/>
      <c r="H295" s="182"/>
      <c r="I295" s="182"/>
      <c r="J295" s="182"/>
      <c r="K295" s="182"/>
      <c r="L295" s="182"/>
      <c r="M295" s="182"/>
      <c r="N295" s="182"/>
      <c r="O295" s="182"/>
      <c r="P295" s="182"/>
      <c r="Q295" s="182"/>
      <c r="R295" s="182"/>
      <c r="S295" s="182"/>
      <c r="T295" s="182"/>
      <c r="U295" s="182"/>
      <c r="V295" s="182"/>
      <c r="W295" s="182"/>
      <c r="X295" s="182"/>
      <c r="Y295" s="182"/>
      <c r="Z295" s="182"/>
      <c r="AA295" s="182"/>
      <c r="AB295" s="182"/>
      <c r="AC295" s="182"/>
      <c r="AD295" s="182"/>
      <c r="AE295" s="182"/>
      <c r="AF295" s="182"/>
      <c r="AG295" s="61"/>
      <c r="AH295" s="122" t="str">
        <f ca="1">IFERROR(IF(B295="-","-",IF(AY290=7,COUNTIF(OFFSET($C295,0,0,1,$AY290),"○")/(7-BB295),(COUNTIF(OFFSET($C295,0,0,1,$AY290),"○")+COUNTIF(OFFSET($C295,-14,DAY(EOMONTH(C288-1,0))-7+$AY290,1,7-$AY290),"○"))/(7-BB295))),"-")</f>
        <v>-</v>
      </c>
      <c r="AI295" s="116" t="str">
        <f ca="1">IF($B295="-","-",COUNTIF(OFFSET($C295,0,$AY290,1,7),"○")/7-BC295)</f>
        <v>-</v>
      </c>
      <c r="AJ295" s="145" t="str">
        <f ca="1">IF($B295="-","-",COUNTIF(OFFSET($C295,0,$AY290,1,7),"○")/7-BD295)</f>
        <v>-</v>
      </c>
      <c r="AK295" s="145" t="str">
        <f ca="1">IF($B295="-","-",COUNTIF(OFFSET($C295,0,$AY290,1,7),"○")/7-BE295)</f>
        <v>-</v>
      </c>
      <c r="AL295" s="146" t="str">
        <f ca="1">IF($B295="-","-",IF((AY298+SIGN(AY290))&lt;5,"-",COUNTIF(OFFSET(C295,0,AY290+21,1,7),"○")/(7-BF295)))</f>
        <v>-</v>
      </c>
      <c r="AM295" s="65">
        <f>AU295</f>
        <v>0</v>
      </c>
      <c r="AN295" s="41" t="str">
        <f>IFERROR(AM295/AS295,"")</f>
        <v/>
      </c>
      <c r="AO295" s="67" t="str">
        <f t="shared" ref="AO295:AO300" si="362">IFERROR(IF(B295="-",B295,IF(AM295/AS295&gt;=0.285,"達成","未")),"-")</f>
        <v>-</v>
      </c>
      <c r="AP295" s="73">
        <f t="shared" ref="AP295:AP300" si="363">AV295</f>
        <v>0</v>
      </c>
      <c r="AQ295" s="74" t="str">
        <f>IFERROR(AP295/AT295,"")</f>
        <v/>
      </c>
      <c r="AR295" s="176">
        <f>COUNT(C289:AG289)</f>
        <v>30</v>
      </c>
      <c r="AS295" s="175">
        <f t="shared" ref="AS295:AS300" si="364">IF(OR(B295="-",B295=""),0,IFERROR(AR295-COUNTIF(C295:AG295,"外"),))</f>
        <v>0</v>
      </c>
      <c r="AT295" s="175">
        <f t="shared" ref="AT295:AT300" si="365">AS295+AT281</f>
        <v>0</v>
      </c>
      <c r="AU295" s="175">
        <f t="shared" ref="AU295:AU300" si="366">COUNTIF(C295:AG295,"○")</f>
        <v>0</v>
      </c>
      <c r="AV295" s="175">
        <f t="shared" ref="AV295:AV300" si="367">AV281+AU295</f>
        <v>0</v>
      </c>
      <c r="AW295" s="98">
        <f>IF(C288&gt;DATE($K$6,$M$6,1),0,IF(SUM(AS295:AS300)=0,1,IF(AO294="達成",1,0)))</f>
        <v>0</v>
      </c>
      <c r="AX295" s="214"/>
      <c r="AY295" s="215"/>
      <c r="AZ295" s="98">
        <f>IF(C288&gt;DATE($K$6,$M$6,1),0,IF(SUM(AS295:AS300)=0,1,IF(AND(AH294&gt;0.285,AI294&gt;0.285,AJ294&gt;0.285,AK294&gt;0.285,AL294&gt;0.285),1,0)))</f>
        <v>0</v>
      </c>
      <c r="BA295" s="111" t="s">
        <v>95</v>
      </c>
      <c r="BB295" s="111">
        <f ca="1">IF(AY290=7,COUNTIF(OFFSET($C295,0,0,1,$AY290),"外"),COUNTIF(OFFSET($C295,0,0,1,$AY290),"外")+COUNTIF(OFFSET($C295,-13,DAY(EOMONTH(C288-1,0))-7+$AY290,1,7-$AY290),"外"))</f>
        <v>0</v>
      </c>
      <c r="BC295" s="111">
        <f ca="1">COUNTIF(OFFSET($C295,0,$AY290,1,7),"外")</f>
        <v>0</v>
      </c>
      <c r="BD295" s="111">
        <f ca="1">COUNTIF(OFFSET($C295,0,$AY290+7,1,7),"外")</f>
        <v>0</v>
      </c>
      <c r="BE295" s="111">
        <f ca="1">COUNTIF(OFFSET($C295,0,$AY290+14,1,7),"外")</f>
        <v>0</v>
      </c>
      <c r="BF295" s="111">
        <f ca="1">COUNTIF(OFFSET(C295,0,AY290+21,1,7),"外")</f>
        <v>0</v>
      </c>
      <c r="BG295" s="111">
        <f ca="1">SUM(BB295:BF295)</f>
        <v>0</v>
      </c>
    </row>
    <row r="296" spans="1:59" s="4" customFormat="1" ht="20.149999999999999" hidden="1" customHeight="1" outlineLevel="1" x14ac:dyDescent="0.2">
      <c r="B296" s="45" t="str">
        <f>IF($S$5&lt;&gt;"",$S$5,"-")</f>
        <v>-</v>
      </c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80"/>
      <c r="AH296" s="90" t="str">
        <f ca="1">IFERROR(IF(B281="-","-",IF(AY290=7,COUNTIF(OFFSET($C296,0,0,1,$AY290),"○")/(7-BB296),(COUNTIF(OFFSET($C296,0,0,1,$AY290),"○")+COUNTIF(OFFSET($C296,-14,DAY(EOMONTH(C288-1,0))-7+$AY290,1,7-$AY290),"○"))/(7-BB296))),"-")</f>
        <v>-</v>
      </c>
      <c r="AI296" s="89" t="str">
        <f ca="1">IF(B296="-","-",COUNTIF(OFFSET($C296,0,$AY290,1,7),"○")/7-BC296)</f>
        <v>-</v>
      </c>
      <c r="AJ296" s="89" t="str">
        <f ca="1">IF($B296="-","-",COUNTIF(OFFSET($C296,0,$AY291,1,7),"○")/7-BD296)</f>
        <v>-</v>
      </c>
      <c r="AK296" s="89" t="str">
        <f ca="1">IF($B296="-","-",COUNTIF(OFFSET($C296,0,$AY290,1,7),"○")/7-BE296)</f>
        <v>-</v>
      </c>
      <c r="AL296" s="105" t="str">
        <f ca="1">IF($B296="-","-",IF((AY298+SIGN(AY290))&lt;5,"-",COUNTIF(OFFSET(C296,0,AY290+21,1,7),"○")/(7-BF296)))</f>
        <v>-</v>
      </c>
      <c r="AM296" s="172">
        <f t="shared" ref="AM296:AM298" si="368">AU296</f>
        <v>0</v>
      </c>
      <c r="AN296" s="41" t="str">
        <f t="shared" ref="AN296" si="369">IFERROR(AM296/AS296,"")</f>
        <v/>
      </c>
      <c r="AO296" s="66" t="str">
        <f t="shared" si="362"/>
        <v>-</v>
      </c>
      <c r="AP296" s="177">
        <f t="shared" si="363"/>
        <v>0</v>
      </c>
      <c r="AQ296" s="75" t="str">
        <f t="shared" ref="AQ296:AQ298" si="370">IFERROR(AP296/AT296,"")</f>
        <v/>
      </c>
      <c r="AR296" s="176">
        <f>COUNT(C289:AG289)</f>
        <v>30</v>
      </c>
      <c r="AS296" s="175">
        <f t="shared" si="364"/>
        <v>0</v>
      </c>
      <c r="AT296" s="175">
        <f t="shared" si="365"/>
        <v>0</v>
      </c>
      <c r="AU296" s="175">
        <f t="shared" si="366"/>
        <v>0</v>
      </c>
      <c r="AV296" s="175">
        <f t="shared" si="367"/>
        <v>0</v>
      </c>
      <c r="AW296" s="40"/>
      <c r="AX296" s="216" t="s">
        <v>92</v>
      </c>
      <c r="AY296" s="196">
        <f>SIGN(AY290)+SIGN(AY294)+AY298</f>
        <v>5</v>
      </c>
      <c r="BA296" s="111" t="s">
        <v>96</v>
      </c>
      <c r="BB296" s="111">
        <f ca="1">IF(AY290=7,COUNTIF(OFFSET($C296,0,0,1,$AY290),"外"),COUNTIF(OFFSET($C296,0,0,1,$AY290),"外")+COUNTIF(OFFSET($C296,-13,DAY(EOMONTH(C288-1,0))-7+$AY290,1,7-$AY290),"外"))</f>
        <v>0</v>
      </c>
      <c r="BC296" s="111">
        <f ca="1">COUNTIF(OFFSET($C296,0,$AY290,1,7),"外")</f>
        <v>0</v>
      </c>
      <c r="BD296" s="111">
        <f ca="1">COUNTIF(OFFSET($C296,0,$AY290+7,1,7),"外")</f>
        <v>0</v>
      </c>
      <c r="BE296" s="111">
        <f ca="1">COUNTIF(OFFSET($C296,0,$AY290+14,1,7),"外")</f>
        <v>0</v>
      </c>
      <c r="BF296" s="111">
        <f ca="1">COUNTIF(OFFSET(C296,0,AY290+21,1,7),"外")</f>
        <v>0</v>
      </c>
      <c r="BG296" s="111">
        <f t="shared" ref="BG296:BG298" ca="1" si="371">SUM(BB296:BF296)</f>
        <v>0</v>
      </c>
    </row>
    <row r="297" spans="1:59" s="4" customFormat="1" ht="20.149999999999999" hidden="1" customHeight="1" outlineLevel="1" x14ac:dyDescent="0.2">
      <c r="B297" s="45" t="str">
        <f>IF($T$5&lt;&gt;"",$T$5,"-")</f>
        <v>-</v>
      </c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80"/>
      <c r="AH297" s="90" t="str">
        <f ca="1">IFERROR(IF(B297="-","-",IF(AY290=7,COUNTIF(OFFSET($C297,0,0,1,$AY290),"○")/(7-BB297),(COUNTIF(OFFSET($C297,0,0,1,$AY290),"○")+COUNTIF(OFFSET($C297,-14,DAY(EOMONTH(C288-1,0))-7+$AY290,1,7-$AY290),"○"))/(7-BB297))),"-")</f>
        <v>-</v>
      </c>
      <c r="AI297" s="89" t="str">
        <f ca="1">IF(B297="-","-",COUNTIF(OFFSET($C297,0,$AY290,1,7),"○")/7-BC297)</f>
        <v>-</v>
      </c>
      <c r="AJ297" s="89" t="str">
        <f ca="1">IF($B297="-","-",COUNTIF(OFFSET($C297,0,$AY290,1,7),"○")/7-BD297)</f>
        <v>-</v>
      </c>
      <c r="AK297" s="89" t="str">
        <f ca="1">IF($B297="-","-",COUNTIF(OFFSET($C297,0,$AY290,1,7),"○")/7-BE297)</f>
        <v>-</v>
      </c>
      <c r="AL297" s="105" t="str">
        <f ca="1">IF($B297="-","-",IF((AY298+SIGN(AY290))&lt;5,"-",COUNTIF(OFFSET(C297,0,AY290+21,1,7),"○")/(7-BF297)))</f>
        <v>-</v>
      </c>
      <c r="AM297" s="172">
        <f t="shared" si="368"/>
        <v>0</v>
      </c>
      <c r="AN297" s="41" t="str">
        <f>IFERROR(AM297/AS297,"")</f>
        <v/>
      </c>
      <c r="AO297" s="66" t="str">
        <f t="shared" si="362"/>
        <v>-</v>
      </c>
      <c r="AP297" s="177">
        <f t="shared" si="363"/>
        <v>0</v>
      </c>
      <c r="AQ297" s="75" t="str">
        <f t="shared" si="370"/>
        <v/>
      </c>
      <c r="AR297" s="176">
        <f>COUNT(C289:AG289)</f>
        <v>30</v>
      </c>
      <c r="AS297" s="175">
        <f t="shared" si="364"/>
        <v>0</v>
      </c>
      <c r="AT297" s="175">
        <f t="shared" si="365"/>
        <v>0</v>
      </c>
      <c r="AU297" s="175">
        <f t="shared" si="366"/>
        <v>0</v>
      </c>
      <c r="AV297" s="175">
        <f t="shared" si="367"/>
        <v>0</v>
      </c>
      <c r="AW297" s="40"/>
      <c r="AX297" s="217"/>
      <c r="AY297" s="197"/>
      <c r="BA297" s="111" t="s">
        <v>97</v>
      </c>
      <c r="BB297" s="111">
        <f ca="1">IF(AY290=7,COUNTIF(OFFSET($C297,0,0,1,$AY290),"外"),COUNTIF(OFFSET($C297,0,0,1,$AY290),"外")+COUNTIF(OFFSET($C297,-13,DAY(EOMONTH(C288-1,0))-7+$AY290,1,7-$AY290),"外"))</f>
        <v>0</v>
      </c>
      <c r="BC297" s="111">
        <f ca="1">COUNTIF(OFFSET($C297,0,$AY290,1,7),"外")</f>
        <v>0</v>
      </c>
      <c r="BD297" s="111">
        <f ca="1">COUNTIF(OFFSET($C297,0,$AY290+7,1,7),"外")</f>
        <v>0</v>
      </c>
      <c r="BE297" s="111">
        <f ca="1">COUNTIF(OFFSET($C297,0,$AY290+14,1,7),"外")</f>
        <v>0</v>
      </c>
      <c r="BF297" s="111">
        <f ca="1">COUNTIF(OFFSET(C297,0,AY290+21,1,7),"外")</f>
        <v>0</v>
      </c>
      <c r="BG297" s="111">
        <f t="shared" ca="1" si="371"/>
        <v>0</v>
      </c>
    </row>
    <row r="298" spans="1:59" s="4" customFormat="1" ht="20.149999999999999" hidden="1" customHeight="1" outlineLevel="1" x14ac:dyDescent="0.2">
      <c r="B298" s="45" t="str">
        <f>IF($U$5&lt;&gt;"",$U$5,"-")</f>
        <v>-</v>
      </c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80"/>
      <c r="AH298" s="90" t="str">
        <f ca="1">IFERROR(IF(B298="-","-",IF(AY290=7,COUNTIF(OFFSET($C298,0,0,1,$AY290),"○")/(7-BB298),(COUNTIF(OFFSET($C298,0,0,1,$AY290),"○")+COUNTIF(OFFSET($C298,-14,DAY(EOMONTH(C288-1,0))-7+$AY290,1,7-$AY290),"○"))/(7-BB298))),"-")</f>
        <v>-</v>
      </c>
      <c r="AI298" s="89" t="str">
        <f ca="1">IF(B298="-","-",COUNTIF(OFFSET($C298,0,$AY290,1,7),"○")/7-BC298)</f>
        <v>-</v>
      </c>
      <c r="AJ298" s="89" t="str">
        <f ca="1">IF($B298="-","-",COUNTIF(OFFSET($C298,0,$AY290,1,7),"○")/7-BD298)</f>
        <v>-</v>
      </c>
      <c r="AK298" s="89" t="str">
        <f ca="1">IF($B298="-","-",COUNTIF(OFFSET($C298,0,$AY290,1,7),"○")/7-BE298)</f>
        <v>-</v>
      </c>
      <c r="AL298" s="105" t="str">
        <f ca="1">IF($B298="-","-",IF((AY298+SIGN(AY290))&lt;5,"-",COUNTIF(OFFSET(C298,0,AY290+21,1,7),"○")/(7-BF298)))</f>
        <v>-</v>
      </c>
      <c r="AM298" s="172">
        <f t="shared" si="368"/>
        <v>0</v>
      </c>
      <c r="AN298" s="41" t="str">
        <f t="shared" ref="AN298:AN299" si="372">IFERROR(AM298/AS298,"")</f>
        <v/>
      </c>
      <c r="AO298" s="66" t="str">
        <f t="shared" si="362"/>
        <v>-</v>
      </c>
      <c r="AP298" s="177">
        <f t="shared" si="363"/>
        <v>0</v>
      </c>
      <c r="AQ298" s="75" t="str">
        <f t="shared" si="370"/>
        <v/>
      </c>
      <c r="AR298" s="176">
        <f>COUNT(C289:AG289)</f>
        <v>30</v>
      </c>
      <c r="AS298" s="175">
        <f t="shared" si="364"/>
        <v>0</v>
      </c>
      <c r="AT298" s="175">
        <f t="shared" si="365"/>
        <v>0</v>
      </c>
      <c r="AU298" s="175">
        <f t="shared" si="366"/>
        <v>0</v>
      </c>
      <c r="AV298" s="175">
        <f t="shared" si="367"/>
        <v>0</v>
      </c>
      <c r="AW298" s="40"/>
      <c r="AX298" s="194" t="s">
        <v>93</v>
      </c>
      <c r="AY298" s="196">
        <f>ROUNDDOWN((AY292-AY290)/7,0)</f>
        <v>3</v>
      </c>
      <c r="BA298" s="111" t="s">
        <v>98</v>
      </c>
      <c r="BB298" s="111">
        <f ca="1">IF(AY290=7,COUNTIF(OFFSET($C298,0,0,1,$AY290),"外"),COUNTIF(OFFSET($C298,0,0,1,$AY290),"外")+COUNTIF(OFFSET($C298,-13,DAY(EOMONTH(C288-1,0))-7+$AY290,1,7-$AY290),"外"))</f>
        <v>0</v>
      </c>
      <c r="BC298" s="111">
        <f ca="1">COUNTIF(OFFSET($C298,0,$AY290,1,7),"外")</f>
        <v>0</v>
      </c>
      <c r="BD298" s="111">
        <f ca="1">COUNTIF(OFFSET($C298,0,$AY290+7,1,7),"外")</f>
        <v>0</v>
      </c>
      <c r="BE298" s="111">
        <f ca="1">COUNTIF(OFFSET($C298,0,$AY290+14,1,7),"外")</f>
        <v>0</v>
      </c>
      <c r="BF298" s="111">
        <f ca="1">COUNTIF(OFFSET(C298,0,AY290+21,1,7),"外")</f>
        <v>0</v>
      </c>
      <c r="BG298" s="111">
        <f t="shared" ca="1" si="371"/>
        <v>0</v>
      </c>
    </row>
    <row r="299" spans="1:59" s="4" customFormat="1" ht="20.149999999999999" hidden="1" customHeight="1" outlineLevel="1" x14ac:dyDescent="0.2">
      <c r="B299" s="45" t="str">
        <f>IF($V$5&lt;&gt;"",$V$5,"-")</f>
        <v>-</v>
      </c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80"/>
      <c r="AH299" s="90" t="str">
        <f ca="1">IFERROR(IF(B299="-","-",IF(AY290=7,COUNTIF(OFFSET($C299,0,0,1,$AY290),"○")/(7-BB299),(COUNTIF(OFFSET($C299,0,0,1,$AY290),"○")+COUNTIF(OFFSET($C299,-14,DAY(EOMONTH(C288-1,0))-7+$AY290,1,7-$AY290),"○"))/(7-BB299))),"-")</f>
        <v>-</v>
      </c>
      <c r="AI299" s="89" t="str">
        <f ca="1">IF(B299="-","-",COUNTIF(OFFSET($C299,0,$AY290,1,7),"○")/7-BC299)</f>
        <v>-</v>
      </c>
      <c r="AJ299" s="89" t="str">
        <f ca="1">IF($B299="-","-",COUNTIF(OFFSET($C299,0,$AY290,1,7),"○")/7-BD299)</f>
        <v>-</v>
      </c>
      <c r="AK299" s="89" t="str">
        <f ca="1">IF($B299="-","-",COUNTIF(OFFSET($C299,0,$AY290,1,7),"○")/7-BE299)</f>
        <v>-</v>
      </c>
      <c r="AL299" s="105" t="str">
        <f ca="1">IF($B299="-","-",IF((AY298+SIGN(AY290))&lt;5,"-",COUNTIF(OFFSET(C299,0,AY290+21,1,7),"○")/(7-BF299)))</f>
        <v>-</v>
      </c>
      <c r="AM299" s="172">
        <f>AU299</f>
        <v>0</v>
      </c>
      <c r="AN299" s="41" t="str">
        <f t="shared" si="372"/>
        <v/>
      </c>
      <c r="AO299" s="66" t="str">
        <f t="shared" si="362"/>
        <v>-</v>
      </c>
      <c r="AP299" s="177">
        <f t="shared" si="363"/>
        <v>0</v>
      </c>
      <c r="AQ299" s="75" t="str">
        <f>IFERROR(AP299/AT299,"")</f>
        <v/>
      </c>
      <c r="AR299" s="176">
        <f>COUNT(C289:AG289)</f>
        <v>30</v>
      </c>
      <c r="AS299" s="175">
        <f t="shared" si="364"/>
        <v>0</v>
      </c>
      <c r="AT299" s="175">
        <f t="shared" si="365"/>
        <v>0</v>
      </c>
      <c r="AU299" s="175">
        <f t="shared" si="366"/>
        <v>0</v>
      </c>
      <c r="AV299" s="175">
        <f t="shared" si="367"/>
        <v>0</v>
      </c>
      <c r="AW299" s="40"/>
      <c r="AX299" s="195"/>
      <c r="AY299" s="197"/>
      <c r="BA299" s="111" t="s">
        <v>99</v>
      </c>
      <c r="BB299" s="111">
        <f ca="1">IF(AY290=7,COUNTIF(OFFSET($C299,0,0,1,$AY290),"外"),COUNTIF(OFFSET($C299,0,0,1,$AY290),"外")+COUNTIF(OFFSET($C299,-13,DAY(EOMONTH(C288-1,0))-7+$AY290,1,7-$AY290),"外"))</f>
        <v>0</v>
      </c>
      <c r="BC299" s="111">
        <f ca="1">COUNTIF(OFFSET($C299,0,$AY290,1,7),"外")</f>
        <v>0</v>
      </c>
      <c r="BD299" s="111">
        <f ca="1">COUNTIF(OFFSET($C299,0,$AY290+7,1,7),"外")</f>
        <v>0</v>
      </c>
      <c r="BE299" s="111">
        <f ca="1">COUNTIF(OFFSET($C299,0,$AY290+14,1,7),"外")</f>
        <v>0</v>
      </c>
      <c r="BF299" s="111">
        <f ca="1">COUNTIF(OFFSET(C299,0,AY290+21,1,7),"外")</f>
        <v>0</v>
      </c>
      <c r="BG299" s="111">
        <f ca="1">SUM(BB299:BF299)</f>
        <v>0</v>
      </c>
    </row>
    <row r="300" spans="1:59" s="4" customFormat="1" ht="20.149999999999999" hidden="1" customHeight="1" outlineLevel="1" thickBot="1" x14ac:dyDescent="0.25">
      <c r="B300" s="46" t="str">
        <f>IF($W$5&lt;&gt;"",$W$5,"-")</f>
        <v>-</v>
      </c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55"/>
      <c r="AH300" s="91" t="str">
        <f ca="1">IFERROR(IF(B300="-","-",IF(AY290=7,COUNTIF(OFFSET($C300,0,0,1,$AY290),"○")/(7-BB300),(COUNTIF(OFFSET($C300,0,0,1,$AY290),"○")+COUNTIF(OFFSET($C300,-14,DAY(EOMONTH(C288-1,0))-7+$AY290,1,7-$AY290),"○"))/(7-BB300))),"-")</f>
        <v>-</v>
      </c>
      <c r="AI300" s="92" t="str">
        <f ca="1">IF(B300="-","-",COUNTIF(OFFSET($C300,0,$AY290,1,7),"○")/7-BC300)</f>
        <v>-</v>
      </c>
      <c r="AJ300" s="92" t="str">
        <f ca="1">IF($B300="-","-",COUNTIF(OFFSET($C300,0,$AY290,1,7),"○")/7-BD300)</f>
        <v>-</v>
      </c>
      <c r="AK300" s="92" t="str">
        <f ca="1">IF($B300="-","-",COUNTIF(OFFSET($C300,0,$AY290,1,7),"○")/7-BE300)</f>
        <v>-</v>
      </c>
      <c r="AL300" s="106" t="str">
        <f ca="1">IF($B300="-","-",IF((AY298+SIGN(AY290))&lt;5,"-",COUNTIF(OFFSET(C300,0,AY290+21,1,7),"○")/(7-BF300)))</f>
        <v>-</v>
      </c>
      <c r="AM300" s="64">
        <f t="shared" ref="AM300" si="373">AU300</f>
        <v>0</v>
      </c>
      <c r="AN300" s="48" t="str">
        <f>IFERROR(AM300/AS300,"")</f>
        <v/>
      </c>
      <c r="AO300" s="30" t="str">
        <f t="shared" si="362"/>
        <v>-</v>
      </c>
      <c r="AP300" s="71">
        <f t="shared" si="363"/>
        <v>0</v>
      </c>
      <c r="AQ300" s="72" t="str">
        <f t="shared" ref="AQ300" si="374">IFERROR(AP300/AT300,"")</f>
        <v/>
      </c>
      <c r="AR300" s="176">
        <f>COUNT(C289:AG289)</f>
        <v>30</v>
      </c>
      <c r="AS300" s="175">
        <f t="shared" si="364"/>
        <v>0</v>
      </c>
      <c r="AT300" s="175">
        <f t="shared" si="365"/>
        <v>0</v>
      </c>
      <c r="AU300" s="175">
        <f t="shared" si="366"/>
        <v>0</v>
      </c>
      <c r="AV300" s="175">
        <f t="shared" si="367"/>
        <v>0</v>
      </c>
      <c r="AW300" s="40"/>
      <c r="AX300" s="101"/>
      <c r="AY300" s="102"/>
      <c r="BA300" s="111" t="s">
        <v>100</v>
      </c>
      <c r="BB300" s="111">
        <f ca="1">IF(AY290=7,COUNTIF(OFFSET($C300,0,0,1,$AY290),"外"),COUNTIF(OFFSET($C300,0,0,1,$AY290),"外")+COUNTIF(OFFSET($C300,-13,DAY(EOMONTH(C288-1,0))-7+$AY290,1,7-$AY290),"外"))</f>
        <v>0</v>
      </c>
      <c r="BC300" s="111">
        <f ca="1">COUNTIF(OFFSET($C300,0,$AY290,1,7),"外")</f>
        <v>0</v>
      </c>
      <c r="BD300" s="111">
        <f ca="1">COUNTIF(OFFSET($C300,0,$AY290+7,1,7),"外")</f>
        <v>0</v>
      </c>
      <c r="BE300" s="111">
        <f ca="1">COUNTIF(OFFSET($C300,0,$AY290+14,1,7),"外")</f>
        <v>0</v>
      </c>
      <c r="BF300" s="111">
        <f ca="1">COUNTIF(OFFSET(C300,0,AY290+21,1,7),"外")</f>
        <v>0</v>
      </c>
      <c r="BG300" s="111">
        <f t="shared" ref="BG300" ca="1" si="375">SUM(BB300:BF300)</f>
        <v>0</v>
      </c>
    </row>
    <row r="301" spans="1:59" ht="13.5" hidden="1" outlineLevel="1" thickBot="1" x14ac:dyDescent="0.25">
      <c r="AV301" s="32"/>
    </row>
    <row r="302" spans="1:59" s="4" customFormat="1" ht="13" hidden="1" customHeight="1" outlineLevel="1" x14ac:dyDescent="0.2">
      <c r="A302" s="2"/>
      <c r="B302" s="181" t="s">
        <v>0</v>
      </c>
      <c r="C302" s="252">
        <f>DATE(YEAR(C288),MONTH(C288)+1,DAY(C288))</f>
        <v>46204</v>
      </c>
      <c r="D302" s="253"/>
      <c r="E302" s="253"/>
      <c r="F302" s="253"/>
      <c r="G302" s="253"/>
      <c r="H302" s="253"/>
      <c r="I302" s="253"/>
      <c r="J302" s="253"/>
      <c r="K302" s="253"/>
      <c r="L302" s="253"/>
      <c r="M302" s="253"/>
      <c r="N302" s="253"/>
      <c r="O302" s="253"/>
      <c r="P302" s="253"/>
      <c r="Q302" s="253"/>
      <c r="R302" s="253"/>
      <c r="S302" s="253"/>
      <c r="T302" s="253"/>
      <c r="U302" s="253"/>
      <c r="V302" s="253"/>
      <c r="W302" s="253"/>
      <c r="X302" s="253"/>
      <c r="Y302" s="253"/>
      <c r="Z302" s="253"/>
      <c r="AA302" s="253"/>
      <c r="AB302" s="253"/>
      <c r="AC302" s="253"/>
      <c r="AD302" s="253"/>
      <c r="AE302" s="253"/>
      <c r="AF302" s="253"/>
      <c r="AG302" s="253"/>
      <c r="AH302" s="254" t="s">
        <v>113</v>
      </c>
      <c r="AI302" s="255"/>
      <c r="AJ302" s="255"/>
      <c r="AK302" s="255"/>
      <c r="AL302" s="256"/>
      <c r="AM302" s="260" t="s">
        <v>46</v>
      </c>
      <c r="AN302" s="261"/>
      <c r="AO302" s="262"/>
      <c r="AP302" s="266" t="s">
        <v>11</v>
      </c>
      <c r="AQ302" s="267"/>
      <c r="AR302" s="270" t="s">
        <v>15</v>
      </c>
      <c r="AS302" s="206" t="s">
        <v>16</v>
      </c>
      <c r="AT302" s="221" t="s">
        <v>17</v>
      </c>
      <c r="AU302" s="241"/>
      <c r="AV302" s="241"/>
      <c r="AW302" s="40"/>
      <c r="AX302" s="242" t="s">
        <v>88</v>
      </c>
      <c r="AY302" s="243"/>
      <c r="AZ302" s="2"/>
      <c r="BA302" s="2"/>
      <c r="BB302" s="2"/>
      <c r="BC302" s="2"/>
      <c r="BD302" s="2"/>
      <c r="BE302" s="2"/>
      <c r="BF302" s="2"/>
      <c r="BG302" s="2"/>
    </row>
    <row r="303" spans="1:59" s="4" customFormat="1" ht="13" hidden="1" customHeight="1" outlineLevel="1" x14ac:dyDescent="0.2">
      <c r="A303" s="2"/>
      <c r="B303" s="10" t="s">
        <v>1</v>
      </c>
      <c r="C303" s="11">
        <f>DATE(YEAR(C302),MONTH(C302),DAY(C302))</f>
        <v>46204</v>
      </c>
      <c r="D303" s="11">
        <f>IF(MONTH(DATE(YEAR(C303),MONTH(C303),DAY(C303)+1))=MONTH($C302),DATE(YEAR(C303),MONTH(C303),DAY(C303)+1),"")</f>
        <v>46205</v>
      </c>
      <c r="E303" s="11">
        <f t="shared" ref="E303:AG303" si="376">IF(MONTH(DATE(YEAR(D303),MONTH(D303),DAY(D303)+1))=MONTH($C302),DATE(YEAR(D303),MONTH(D303),DAY(D303)+1),"")</f>
        <v>46206</v>
      </c>
      <c r="F303" s="16">
        <f t="shared" si="376"/>
        <v>46207</v>
      </c>
      <c r="G303" s="11">
        <f t="shared" si="376"/>
        <v>46208</v>
      </c>
      <c r="H303" s="11">
        <f t="shared" si="376"/>
        <v>46209</v>
      </c>
      <c r="I303" s="11">
        <f t="shared" si="376"/>
        <v>46210</v>
      </c>
      <c r="J303" s="11">
        <f t="shared" si="376"/>
        <v>46211</v>
      </c>
      <c r="K303" s="11">
        <f t="shared" si="376"/>
        <v>46212</v>
      </c>
      <c r="L303" s="11">
        <f t="shared" si="376"/>
        <v>46213</v>
      </c>
      <c r="M303" s="11">
        <f t="shared" si="376"/>
        <v>46214</v>
      </c>
      <c r="N303" s="11">
        <f t="shared" si="376"/>
        <v>46215</v>
      </c>
      <c r="O303" s="11">
        <f t="shared" si="376"/>
        <v>46216</v>
      </c>
      <c r="P303" s="11">
        <f t="shared" si="376"/>
        <v>46217</v>
      </c>
      <c r="Q303" s="11">
        <f t="shared" si="376"/>
        <v>46218</v>
      </c>
      <c r="R303" s="11">
        <f t="shared" si="376"/>
        <v>46219</v>
      </c>
      <c r="S303" s="11">
        <f t="shared" si="376"/>
        <v>46220</v>
      </c>
      <c r="T303" s="11">
        <f t="shared" si="376"/>
        <v>46221</v>
      </c>
      <c r="U303" s="11">
        <f t="shared" si="376"/>
        <v>46222</v>
      </c>
      <c r="V303" s="11">
        <f t="shared" si="376"/>
        <v>46223</v>
      </c>
      <c r="W303" s="11">
        <f t="shared" si="376"/>
        <v>46224</v>
      </c>
      <c r="X303" s="11">
        <f t="shared" si="376"/>
        <v>46225</v>
      </c>
      <c r="Y303" s="11">
        <f t="shared" si="376"/>
        <v>46226</v>
      </c>
      <c r="Z303" s="11">
        <f t="shared" si="376"/>
        <v>46227</v>
      </c>
      <c r="AA303" s="11">
        <f t="shared" si="376"/>
        <v>46228</v>
      </c>
      <c r="AB303" s="11">
        <f t="shared" si="376"/>
        <v>46229</v>
      </c>
      <c r="AC303" s="11">
        <f t="shared" si="376"/>
        <v>46230</v>
      </c>
      <c r="AD303" s="11">
        <f t="shared" si="376"/>
        <v>46231</v>
      </c>
      <c r="AE303" s="11">
        <f t="shared" si="376"/>
        <v>46232</v>
      </c>
      <c r="AF303" s="11">
        <f t="shared" si="376"/>
        <v>46233</v>
      </c>
      <c r="AG303" s="29">
        <f t="shared" si="376"/>
        <v>46234</v>
      </c>
      <c r="AH303" s="257"/>
      <c r="AI303" s="258"/>
      <c r="AJ303" s="258"/>
      <c r="AK303" s="258"/>
      <c r="AL303" s="259"/>
      <c r="AM303" s="263"/>
      <c r="AN303" s="264"/>
      <c r="AO303" s="265"/>
      <c r="AP303" s="268"/>
      <c r="AQ303" s="269"/>
      <c r="AR303" s="271"/>
      <c r="AS303" s="207"/>
      <c r="AT303" s="221"/>
      <c r="AU303" s="241"/>
      <c r="AV303" s="241"/>
      <c r="AW303" s="40"/>
      <c r="AX303" s="244"/>
      <c r="AY303" s="245"/>
      <c r="AZ303" s="2"/>
      <c r="BA303" s="2"/>
      <c r="BB303" s="2"/>
      <c r="BC303" s="2"/>
      <c r="BD303" s="2"/>
      <c r="BE303" s="2"/>
      <c r="BF303" s="2"/>
      <c r="BG303" s="2"/>
    </row>
    <row r="304" spans="1:59" s="4" customFormat="1" ht="13" hidden="1" customHeight="1" outlineLevel="1" x14ac:dyDescent="0.2">
      <c r="A304" s="2"/>
      <c r="B304" s="10" t="s">
        <v>2</v>
      </c>
      <c r="C304" s="12" t="str">
        <f t="shared" ref="C304:AG304" si="377">TEXT(C303,"aaa")</f>
        <v>水</v>
      </c>
      <c r="D304" s="12" t="str">
        <f t="shared" si="377"/>
        <v>木</v>
      </c>
      <c r="E304" s="12" t="str">
        <f t="shared" si="377"/>
        <v>金</v>
      </c>
      <c r="F304" s="17" t="str">
        <f t="shared" si="377"/>
        <v>土</v>
      </c>
      <c r="G304" s="12" t="str">
        <f t="shared" si="377"/>
        <v>日</v>
      </c>
      <c r="H304" s="12" t="str">
        <f t="shared" si="377"/>
        <v>月</v>
      </c>
      <c r="I304" s="12" t="str">
        <f t="shared" si="377"/>
        <v>火</v>
      </c>
      <c r="J304" s="12" t="str">
        <f t="shared" si="377"/>
        <v>水</v>
      </c>
      <c r="K304" s="12" t="str">
        <f t="shared" si="377"/>
        <v>木</v>
      </c>
      <c r="L304" s="12" t="str">
        <f t="shared" si="377"/>
        <v>金</v>
      </c>
      <c r="M304" s="12" t="str">
        <f t="shared" si="377"/>
        <v>土</v>
      </c>
      <c r="N304" s="12" t="str">
        <f t="shared" si="377"/>
        <v>日</v>
      </c>
      <c r="O304" s="12" t="str">
        <f t="shared" si="377"/>
        <v>月</v>
      </c>
      <c r="P304" s="12" t="str">
        <f t="shared" si="377"/>
        <v>火</v>
      </c>
      <c r="Q304" s="12" t="str">
        <f t="shared" si="377"/>
        <v>水</v>
      </c>
      <c r="R304" s="12" t="str">
        <f t="shared" si="377"/>
        <v>木</v>
      </c>
      <c r="S304" s="12" t="str">
        <f t="shared" si="377"/>
        <v>金</v>
      </c>
      <c r="T304" s="12" t="str">
        <f t="shared" si="377"/>
        <v>土</v>
      </c>
      <c r="U304" s="12" t="str">
        <f t="shared" si="377"/>
        <v>日</v>
      </c>
      <c r="V304" s="12" t="str">
        <f t="shared" si="377"/>
        <v>月</v>
      </c>
      <c r="W304" s="12" t="str">
        <f t="shared" si="377"/>
        <v>火</v>
      </c>
      <c r="X304" s="12" t="str">
        <f t="shared" si="377"/>
        <v>水</v>
      </c>
      <c r="Y304" s="12" t="str">
        <f t="shared" si="377"/>
        <v>木</v>
      </c>
      <c r="Z304" s="12" t="str">
        <f t="shared" si="377"/>
        <v>金</v>
      </c>
      <c r="AA304" s="12" t="str">
        <f t="shared" si="377"/>
        <v>土</v>
      </c>
      <c r="AB304" s="12" t="str">
        <f t="shared" si="377"/>
        <v>日</v>
      </c>
      <c r="AC304" s="12" t="str">
        <f t="shared" si="377"/>
        <v>月</v>
      </c>
      <c r="AD304" s="12" t="str">
        <f t="shared" si="377"/>
        <v>火</v>
      </c>
      <c r="AE304" s="12" t="str">
        <f t="shared" si="377"/>
        <v>水</v>
      </c>
      <c r="AF304" s="12" t="str">
        <f t="shared" si="377"/>
        <v>木</v>
      </c>
      <c r="AG304" s="180" t="str">
        <f t="shared" si="377"/>
        <v>金</v>
      </c>
      <c r="AH304" s="246" t="s">
        <v>83</v>
      </c>
      <c r="AI304" s="247" t="s">
        <v>84</v>
      </c>
      <c r="AJ304" s="247" t="s">
        <v>85</v>
      </c>
      <c r="AK304" s="247" t="s">
        <v>86</v>
      </c>
      <c r="AL304" s="248" t="s">
        <v>87</v>
      </c>
      <c r="AM304" s="249" t="s">
        <v>40</v>
      </c>
      <c r="AN304" s="228" t="s">
        <v>12</v>
      </c>
      <c r="AO304" s="231" t="s">
        <v>47</v>
      </c>
      <c r="AP304" s="234" t="s">
        <v>40</v>
      </c>
      <c r="AQ304" s="237" t="s">
        <v>13</v>
      </c>
      <c r="AR304" s="240"/>
      <c r="AS304" s="221"/>
      <c r="AT304" s="221"/>
      <c r="AU304" s="171"/>
      <c r="AV304" s="171"/>
      <c r="AW304" s="40"/>
      <c r="AX304" s="223" t="s">
        <v>89</v>
      </c>
      <c r="AY304" s="224">
        <f>ABS(IF(WEEKDAY(C302,3)=0,7,WEEKDAY(C302,3)-7))</f>
        <v>5</v>
      </c>
      <c r="AZ304" s="2"/>
      <c r="BA304" s="2"/>
      <c r="BB304" s="2"/>
      <c r="BC304" s="2"/>
      <c r="BD304" s="2"/>
      <c r="BE304" s="2"/>
      <c r="BF304" s="2"/>
      <c r="BG304" s="2"/>
    </row>
    <row r="305" spans="1:59" s="4" customFormat="1" ht="27" hidden="1" customHeight="1" outlineLevel="1" x14ac:dyDescent="0.2">
      <c r="A305" s="3"/>
      <c r="B305" s="225" t="s">
        <v>3</v>
      </c>
      <c r="C305" s="218" t="str">
        <f>IFERROR(VLOOKUP(C303,祝日一覧!$A:$C,3,FALSE),"")</f>
        <v/>
      </c>
      <c r="D305" s="218" t="str">
        <f>IFERROR(VLOOKUP(D303,祝日一覧!$A:$C,3,FALSE),"")</f>
        <v/>
      </c>
      <c r="E305" s="218" t="str">
        <f>IFERROR(VLOOKUP(E303,祝日一覧!$A:$C,3,FALSE),"")</f>
        <v/>
      </c>
      <c r="F305" s="218" t="str">
        <f>IFERROR(VLOOKUP(F303,祝日一覧!$A:$C,3,FALSE),"")</f>
        <v/>
      </c>
      <c r="G305" s="218" t="str">
        <f>IFERROR(VLOOKUP(G303,祝日一覧!$A:$C,3,FALSE),"")</f>
        <v/>
      </c>
      <c r="H305" s="218" t="str">
        <f>IFERROR(VLOOKUP(H303,祝日一覧!$A:$C,3,FALSE),"")</f>
        <v/>
      </c>
      <c r="I305" s="218" t="str">
        <f>IFERROR(VLOOKUP(I303,祝日一覧!$A:$C,3,FALSE),"")</f>
        <v/>
      </c>
      <c r="J305" s="218" t="str">
        <f>IFERROR(VLOOKUP(J303,祝日一覧!$A:$C,3,FALSE),"")</f>
        <v/>
      </c>
      <c r="K305" s="218" t="str">
        <f>IFERROR(VLOOKUP(K303,祝日一覧!$A:$C,3,FALSE),"")</f>
        <v/>
      </c>
      <c r="L305" s="218" t="str">
        <f>IFERROR(VLOOKUP(L303,祝日一覧!$A:$C,3,FALSE),"")</f>
        <v/>
      </c>
      <c r="M305" s="218" t="str">
        <f>IFERROR(VLOOKUP(M303,祝日一覧!$A:$C,3,FALSE),"")</f>
        <v/>
      </c>
      <c r="N305" s="218" t="str">
        <f>IFERROR(VLOOKUP(N303,祝日一覧!$A:$C,3,FALSE),"")</f>
        <v/>
      </c>
      <c r="O305" s="218" t="str">
        <f>IFERROR(VLOOKUP(O303,祝日一覧!$A:$C,3,FALSE),"")</f>
        <v/>
      </c>
      <c r="P305" s="218" t="str">
        <f>IFERROR(VLOOKUP(P303,祝日一覧!$A:$C,3,FALSE),"")</f>
        <v/>
      </c>
      <c r="Q305" s="218" t="str">
        <f>IFERROR(VLOOKUP(Q303,祝日一覧!$A:$C,3,FALSE),"")</f>
        <v/>
      </c>
      <c r="R305" s="218" t="str">
        <f>IFERROR(VLOOKUP(R303,祝日一覧!$A:$C,3,FALSE),"")</f>
        <v/>
      </c>
      <c r="S305" s="218" t="str">
        <f>IFERROR(VLOOKUP(S303,祝日一覧!$A:$C,3,FALSE),"")</f>
        <v/>
      </c>
      <c r="T305" s="218" t="str">
        <f>IFERROR(VLOOKUP(T303,祝日一覧!$A:$C,3,FALSE),"")</f>
        <v/>
      </c>
      <c r="U305" s="218" t="str">
        <f>IFERROR(VLOOKUP(U303,祝日一覧!$A:$C,3,FALSE),"")</f>
        <v/>
      </c>
      <c r="V305" s="218" t="str">
        <f>IFERROR(VLOOKUP(V303,祝日一覧!$A:$C,3,FALSE),"")</f>
        <v>海の日</v>
      </c>
      <c r="W305" s="218" t="str">
        <f>IFERROR(VLOOKUP(W303,祝日一覧!$A:$C,3,FALSE),"")</f>
        <v/>
      </c>
      <c r="X305" s="218" t="str">
        <f>IFERROR(VLOOKUP(X303,祝日一覧!$A:$C,3,FALSE),"")</f>
        <v/>
      </c>
      <c r="Y305" s="218" t="str">
        <f>IFERROR(VLOOKUP(Y303,祝日一覧!$A:$C,3,FALSE),"")</f>
        <v/>
      </c>
      <c r="Z305" s="218" t="str">
        <f>IFERROR(VLOOKUP(Z303,祝日一覧!$A:$C,3,FALSE),"")</f>
        <v/>
      </c>
      <c r="AA305" s="218" t="str">
        <f>IFERROR(VLOOKUP(AA303,祝日一覧!$A:$C,3,FALSE),"")</f>
        <v/>
      </c>
      <c r="AB305" s="218" t="str">
        <f>IFERROR(VLOOKUP(AB303,祝日一覧!$A:$C,3,FALSE),"")</f>
        <v/>
      </c>
      <c r="AC305" s="218" t="str">
        <f>IFERROR(VLOOKUP(AC303,祝日一覧!$A:$C,3,FALSE),"")</f>
        <v/>
      </c>
      <c r="AD305" s="218" t="str">
        <f>IFERROR(VLOOKUP(AD303,祝日一覧!$A:$C,3,FALSE),"")</f>
        <v/>
      </c>
      <c r="AE305" s="218" t="str">
        <f>IFERROR(VLOOKUP(AE303,祝日一覧!$A:$C,3,FALSE),"")</f>
        <v/>
      </c>
      <c r="AF305" s="218" t="str">
        <f>IFERROR(VLOOKUP(AF303,祝日一覧!$A:$C,3,FALSE),"")</f>
        <v/>
      </c>
      <c r="AG305" s="208" t="str">
        <f>IFERROR(VLOOKUP(AG303,祝日一覧!$A:$C,3,FALSE),"")</f>
        <v/>
      </c>
      <c r="AH305" s="246"/>
      <c r="AI305" s="247"/>
      <c r="AJ305" s="247"/>
      <c r="AK305" s="247"/>
      <c r="AL305" s="248"/>
      <c r="AM305" s="250"/>
      <c r="AN305" s="229"/>
      <c r="AO305" s="232"/>
      <c r="AP305" s="235"/>
      <c r="AQ305" s="238"/>
      <c r="AR305" s="240"/>
      <c r="AS305" s="221"/>
      <c r="AT305" s="222"/>
      <c r="AU305" s="179"/>
      <c r="AV305" s="171"/>
      <c r="AW305" s="40"/>
      <c r="AX305" s="223"/>
      <c r="AY305" s="224"/>
      <c r="AZ305" s="3"/>
      <c r="BA305" s="3"/>
      <c r="BB305" s="3"/>
      <c r="BC305" s="3"/>
      <c r="BD305" s="3"/>
      <c r="BE305" s="3"/>
      <c r="BF305" s="3"/>
      <c r="BG305" s="3"/>
    </row>
    <row r="306" spans="1:59" s="4" customFormat="1" ht="34" hidden="1" customHeight="1" outlineLevel="1" x14ac:dyDescent="0.2">
      <c r="A306" s="3"/>
      <c r="B306" s="226"/>
      <c r="C306" s="219"/>
      <c r="D306" s="219"/>
      <c r="E306" s="219"/>
      <c r="F306" s="219"/>
      <c r="G306" s="219"/>
      <c r="H306" s="219"/>
      <c r="I306" s="219"/>
      <c r="J306" s="219"/>
      <c r="K306" s="219"/>
      <c r="L306" s="219"/>
      <c r="M306" s="219"/>
      <c r="N306" s="219"/>
      <c r="O306" s="219"/>
      <c r="P306" s="219"/>
      <c r="Q306" s="219"/>
      <c r="R306" s="219"/>
      <c r="S306" s="219"/>
      <c r="T306" s="219"/>
      <c r="U306" s="219"/>
      <c r="V306" s="219"/>
      <c r="W306" s="219"/>
      <c r="X306" s="219"/>
      <c r="Y306" s="219"/>
      <c r="Z306" s="219"/>
      <c r="AA306" s="219"/>
      <c r="AB306" s="219"/>
      <c r="AC306" s="219"/>
      <c r="AD306" s="219"/>
      <c r="AE306" s="219"/>
      <c r="AF306" s="219"/>
      <c r="AG306" s="209"/>
      <c r="AH306" s="93" t="str">
        <f>IF($AY304=7,DBCS(1&amp;"日～"&amp;7&amp;"日"),DBCS("前"&amp;DAY(EOMONTH($C302-1,0))-6+$AY304&amp;"日～"&amp;$AY304&amp;"日"))</f>
        <v>前２９日～５日</v>
      </c>
      <c r="AI306" s="112" t="str">
        <f>DBCS($AY304+1&amp;"日～"&amp;$AY304+7&amp;"日")</f>
        <v>６日～１２日</v>
      </c>
      <c r="AJ306" s="112" t="str">
        <f>DBCS($AY304+8&amp;"日～"&amp;$AY304+14&amp;"日")</f>
        <v>１３日～１９日</v>
      </c>
      <c r="AK306" s="112" t="str">
        <f>DBCS($AY304+15&amp;"日～"&amp;$AY304+21&amp;"日")</f>
        <v>２０日～２６日</v>
      </c>
      <c r="AL306" s="113" t="str">
        <f>IF(AND(AY304=7,AY308=0),"-",IF($AY312=3,"-",DBCS($AY304+22&amp;"日～"&amp;$AY304+28&amp;"日")))</f>
        <v>-</v>
      </c>
      <c r="AM306" s="250"/>
      <c r="AN306" s="229"/>
      <c r="AO306" s="232"/>
      <c r="AP306" s="235"/>
      <c r="AQ306" s="238"/>
      <c r="AR306" s="178"/>
      <c r="AS306" s="174"/>
      <c r="AT306" s="174"/>
      <c r="AU306" s="184"/>
      <c r="AV306" s="184"/>
      <c r="AW306" s="40"/>
      <c r="AX306" s="99" t="s">
        <v>90</v>
      </c>
      <c r="AY306" s="100">
        <f>DAY(EOMONTH(C302,0))</f>
        <v>31</v>
      </c>
      <c r="AZ306" s="3"/>
      <c r="BA306" s="211" t="s">
        <v>105</v>
      </c>
      <c r="BB306" s="212"/>
      <c r="BC306" s="212"/>
      <c r="BD306" s="212"/>
      <c r="BE306" s="212"/>
      <c r="BF306" s="212"/>
      <c r="BG306" s="213"/>
    </row>
    <row r="307" spans="1:59" s="4" customFormat="1" ht="19.5" hidden="1" customHeight="1" outlineLevel="1" x14ac:dyDescent="0.2">
      <c r="A307" s="3"/>
      <c r="B307" s="226"/>
      <c r="C307" s="219"/>
      <c r="D307" s="219"/>
      <c r="E307" s="219"/>
      <c r="F307" s="219"/>
      <c r="G307" s="219"/>
      <c r="H307" s="219"/>
      <c r="I307" s="219"/>
      <c r="J307" s="219"/>
      <c r="K307" s="219"/>
      <c r="L307" s="219"/>
      <c r="M307" s="219"/>
      <c r="N307" s="219"/>
      <c r="O307" s="219"/>
      <c r="P307" s="219"/>
      <c r="Q307" s="219"/>
      <c r="R307" s="219"/>
      <c r="S307" s="219"/>
      <c r="T307" s="219"/>
      <c r="U307" s="219"/>
      <c r="V307" s="219"/>
      <c r="W307" s="219"/>
      <c r="X307" s="219"/>
      <c r="Y307" s="219"/>
      <c r="Z307" s="219"/>
      <c r="AA307" s="219"/>
      <c r="AB307" s="219"/>
      <c r="AC307" s="219"/>
      <c r="AD307" s="219"/>
      <c r="AE307" s="219"/>
      <c r="AF307" s="219"/>
      <c r="AG307" s="209"/>
      <c r="AH307" s="93" t="e">
        <f ca="1">IF(AH308&gt;=0.285,"達成","未")</f>
        <v>#DIV/0!</v>
      </c>
      <c r="AI307" s="166" t="e">
        <f ca="1">IF(AI308&gt;=0.285,"達成","未")</f>
        <v>#DIV/0!</v>
      </c>
      <c r="AJ307" s="166" t="e">
        <f t="shared" ref="AJ307:AK307" ca="1" si="378">IF(AJ308&gt;=0.285,"達成","未")</f>
        <v>#DIV/0!</v>
      </c>
      <c r="AK307" s="166" t="e">
        <f t="shared" ca="1" si="378"/>
        <v>#DIV/0!</v>
      </c>
      <c r="AL307" s="167" t="str">
        <f ca="1">IF(AL308="-","-",IF(AL308&gt;=0.285,"達成","未"))</f>
        <v>-</v>
      </c>
      <c r="AM307" s="251"/>
      <c r="AN307" s="230"/>
      <c r="AO307" s="233"/>
      <c r="AP307" s="236"/>
      <c r="AQ307" s="239"/>
      <c r="AR307" s="178"/>
      <c r="AS307" s="174"/>
      <c r="AT307" s="174"/>
      <c r="AU307" s="184"/>
      <c r="AV307" s="184"/>
      <c r="AW307" s="40"/>
      <c r="AX307" s="99"/>
      <c r="AY307" s="100"/>
      <c r="AZ307" s="3"/>
      <c r="BA307" s="168"/>
      <c r="BB307" s="169"/>
      <c r="BC307" s="169"/>
      <c r="BD307" s="169"/>
      <c r="BE307" s="169"/>
      <c r="BF307" s="169"/>
      <c r="BG307" s="170"/>
    </row>
    <row r="308" spans="1:59" s="4" customFormat="1" ht="20.149999999999999" hidden="1" customHeight="1" outlineLevel="1" thickBot="1" x14ac:dyDescent="0.25">
      <c r="B308" s="227"/>
      <c r="C308" s="220"/>
      <c r="D308" s="220"/>
      <c r="E308" s="220"/>
      <c r="F308" s="220"/>
      <c r="G308" s="220"/>
      <c r="H308" s="220"/>
      <c r="I308" s="220"/>
      <c r="J308" s="220"/>
      <c r="K308" s="220"/>
      <c r="L308" s="220"/>
      <c r="M308" s="220"/>
      <c r="N308" s="220"/>
      <c r="O308" s="220"/>
      <c r="P308" s="220"/>
      <c r="Q308" s="220"/>
      <c r="R308" s="220"/>
      <c r="S308" s="220"/>
      <c r="T308" s="220"/>
      <c r="U308" s="220"/>
      <c r="V308" s="220"/>
      <c r="W308" s="220"/>
      <c r="X308" s="220"/>
      <c r="Y308" s="220"/>
      <c r="Z308" s="220"/>
      <c r="AA308" s="220"/>
      <c r="AB308" s="220"/>
      <c r="AC308" s="220"/>
      <c r="AD308" s="220"/>
      <c r="AE308" s="220"/>
      <c r="AF308" s="220"/>
      <c r="AG308" s="210"/>
      <c r="AH308" s="114" t="e">
        <f ca="1">AVERAGE(AH309:AH314)</f>
        <v>#DIV/0!</v>
      </c>
      <c r="AI308" s="115" t="e">
        <f t="shared" ref="AI308:AK308" ca="1" si="379">AVERAGE(AI309:AI314)</f>
        <v>#DIV/0!</v>
      </c>
      <c r="AJ308" s="115" t="e">
        <f t="shared" ca="1" si="379"/>
        <v>#DIV/0!</v>
      </c>
      <c r="AK308" s="115" t="e">
        <f t="shared" ca="1" si="379"/>
        <v>#DIV/0!</v>
      </c>
      <c r="AL308" s="104" t="str">
        <f ca="1">IFERROR(AVERAGE(AL309:AL314),"-")</f>
        <v>-</v>
      </c>
      <c r="AM308" s="64"/>
      <c r="AN308" s="48" t="e">
        <f>AVERAGE(AN309:AN314)</f>
        <v>#DIV/0!</v>
      </c>
      <c r="AO308" s="30" t="e">
        <f>IF(AN308&gt;=0.285,"達成","未")</f>
        <v>#DIV/0!</v>
      </c>
      <c r="AP308" s="71"/>
      <c r="AQ308" s="72" t="e">
        <f>AVERAGE(AQ309:AQ314)</f>
        <v>#DIV/0!</v>
      </c>
      <c r="AR308" s="62" t="s">
        <v>15</v>
      </c>
      <c r="AS308" s="49" t="s">
        <v>16</v>
      </c>
      <c r="AT308" s="50" t="s">
        <v>58</v>
      </c>
      <c r="AU308" s="38" t="s">
        <v>56</v>
      </c>
      <c r="AV308" s="173" t="s">
        <v>57</v>
      </c>
      <c r="AW308" s="60" t="s">
        <v>66</v>
      </c>
      <c r="AX308" s="214" t="s">
        <v>91</v>
      </c>
      <c r="AY308" s="215">
        <f>MOD(AY306-AY304,7)</f>
        <v>5</v>
      </c>
      <c r="AZ308" s="97" t="s">
        <v>106</v>
      </c>
      <c r="BA308" s="111"/>
      <c r="BB308" s="111" t="s">
        <v>83</v>
      </c>
      <c r="BC308" s="111" t="s">
        <v>84</v>
      </c>
      <c r="BD308" s="111" t="s">
        <v>85</v>
      </c>
      <c r="BE308" s="111" t="s">
        <v>86</v>
      </c>
      <c r="BF308" s="111" t="s">
        <v>87</v>
      </c>
      <c r="BG308" s="111" t="s">
        <v>101</v>
      </c>
    </row>
    <row r="309" spans="1:59" s="4" customFormat="1" ht="20.149999999999999" hidden="1" customHeight="1" outlineLevel="1" x14ac:dyDescent="0.2">
      <c r="B309" s="51" t="str">
        <f>IF($R$5&lt;&gt;"",$R$5,"-")</f>
        <v>-</v>
      </c>
      <c r="C309" s="182"/>
      <c r="D309" s="182"/>
      <c r="E309" s="182"/>
      <c r="F309" s="182"/>
      <c r="G309" s="182"/>
      <c r="H309" s="182"/>
      <c r="I309" s="182"/>
      <c r="J309" s="182"/>
      <c r="K309" s="182"/>
      <c r="L309" s="182"/>
      <c r="M309" s="182"/>
      <c r="N309" s="182"/>
      <c r="O309" s="182"/>
      <c r="P309" s="182"/>
      <c r="Q309" s="182"/>
      <c r="R309" s="182"/>
      <c r="S309" s="182"/>
      <c r="T309" s="182"/>
      <c r="U309" s="182"/>
      <c r="V309" s="182"/>
      <c r="W309" s="182"/>
      <c r="X309" s="182"/>
      <c r="Y309" s="182"/>
      <c r="Z309" s="182"/>
      <c r="AA309" s="182"/>
      <c r="AB309" s="182"/>
      <c r="AC309" s="182"/>
      <c r="AD309" s="182"/>
      <c r="AE309" s="182"/>
      <c r="AF309" s="182"/>
      <c r="AG309" s="61"/>
      <c r="AH309" s="122" t="str">
        <f ca="1">IFERROR(IF(B309="-","-",IF(AY304=7,COUNTIF(OFFSET($C309,0,0,1,$AY304),"○")/(7-BB309),(COUNTIF(OFFSET($C309,0,0,1,$AY304),"○")+COUNTIF(OFFSET($C309,-14,DAY(EOMONTH(C302-1,0))-7+$AY304,1,7-$AY304),"○"))/(7-BB309))),"-")</f>
        <v>-</v>
      </c>
      <c r="AI309" s="116" t="str">
        <f ca="1">IF($B309="-","-",COUNTIF(OFFSET($C309,0,$AY304,1,7),"○")/7-BC309)</f>
        <v>-</v>
      </c>
      <c r="AJ309" s="145" t="str">
        <f ca="1">IF($B309="-","-",COUNTIF(OFFSET($C309,0,$AY304,1,7),"○")/7-BD309)</f>
        <v>-</v>
      </c>
      <c r="AK309" s="145" t="str">
        <f ca="1">IF($B309="-","-",COUNTIF(OFFSET($C309,0,$AY304,1,7),"○")/7-BE309)</f>
        <v>-</v>
      </c>
      <c r="AL309" s="146" t="str">
        <f ca="1">IF($B309="-","-",IF((AY312+SIGN(AY304))&lt;5,"-",COUNTIF(OFFSET(C309,0,AY304+21,1,7),"○")/(7-BF309)))</f>
        <v>-</v>
      </c>
      <c r="AM309" s="65">
        <f>AU309</f>
        <v>0</v>
      </c>
      <c r="AN309" s="41" t="str">
        <f>IFERROR(AM309/AS309,"")</f>
        <v/>
      </c>
      <c r="AO309" s="67" t="str">
        <f t="shared" ref="AO309:AO314" si="380">IFERROR(IF(B309="-",B309,IF(AM309/AS309&gt;=0.285,"達成","未")),"-")</f>
        <v>-</v>
      </c>
      <c r="AP309" s="73">
        <f t="shared" ref="AP309:AP314" si="381">AV309</f>
        <v>0</v>
      </c>
      <c r="AQ309" s="74" t="str">
        <f>IFERROR(AP309/AT309,"")</f>
        <v/>
      </c>
      <c r="AR309" s="176">
        <f>COUNT(C303:AG303)</f>
        <v>31</v>
      </c>
      <c r="AS309" s="175">
        <f t="shared" ref="AS309:AS314" si="382">IF(OR(B309="-",B309=""),0,IFERROR(AR309-COUNTIF(C309:AG309,"外"),))</f>
        <v>0</v>
      </c>
      <c r="AT309" s="175">
        <f t="shared" ref="AT309:AT314" si="383">AS309+AT295</f>
        <v>0</v>
      </c>
      <c r="AU309" s="175">
        <f t="shared" ref="AU309:AU314" si="384">COUNTIF(C309:AG309,"○")</f>
        <v>0</v>
      </c>
      <c r="AV309" s="175">
        <f t="shared" ref="AV309:AV314" si="385">AV295+AU309</f>
        <v>0</v>
      </c>
      <c r="AW309" s="98">
        <f>IF(C302&gt;DATE($K$6,$M$6,1),0,IF(SUM(AS309:AS314)=0,1,IF(AO308="達成",1,0)))</f>
        <v>0</v>
      </c>
      <c r="AX309" s="214"/>
      <c r="AY309" s="215"/>
      <c r="AZ309" s="98">
        <f>IF(C302&gt;DATE($K$6,$M$6,1),0,IF(SUM(AS309:AS314)=0,1,IF(AND(AH308&gt;0.285,AI308&gt;0.285,AJ308&gt;0.285,AK308&gt;0.285,AL308&gt;0.285),1,0)))</f>
        <v>0</v>
      </c>
      <c r="BA309" s="111" t="s">
        <v>95</v>
      </c>
      <c r="BB309" s="111">
        <f ca="1">IF(AY304=7,COUNTIF(OFFSET($C309,0,0,1,$AY304),"外"),COUNTIF(OFFSET($C309,0,0,1,$AY304),"外")+COUNTIF(OFFSET($C309,-13,DAY(EOMONTH(C302-1,0))-7+$AY304,1,7-$AY304),"外"))</f>
        <v>0</v>
      </c>
      <c r="BC309" s="111">
        <f ca="1">COUNTIF(OFFSET($C309,0,$AY304,1,7),"外")</f>
        <v>0</v>
      </c>
      <c r="BD309" s="111">
        <f ca="1">COUNTIF(OFFSET($C309,0,$AY304+7,1,7),"外")</f>
        <v>0</v>
      </c>
      <c r="BE309" s="111">
        <f ca="1">COUNTIF(OFFSET($C309,0,$AY304+14,1,7),"外")</f>
        <v>0</v>
      </c>
      <c r="BF309" s="111">
        <f ca="1">COUNTIF(OFFSET(C309,0,AY304+21,1,7),"外")</f>
        <v>0</v>
      </c>
      <c r="BG309" s="111">
        <f ca="1">SUM(BB309:BF309)</f>
        <v>0</v>
      </c>
    </row>
    <row r="310" spans="1:59" s="4" customFormat="1" ht="20.149999999999999" hidden="1" customHeight="1" outlineLevel="1" x14ac:dyDescent="0.2">
      <c r="B310" s="45" t="str">
        <f>IF($S$5&lt;&gt;"",$S$5,"-")</f>
        <v>-</v>
      </c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80"/>
      <c r="AH310" s="90" t="str">
        <f ca="1">IFERROR(IF(B295="-","-",IF(AY304=7,COUNTIF(OFFSET($C310,0,0,1,$AY304),"○")/(7-BB310),(COUNTIF(OFFSET($C310,0,0,1,$AY304),"○")+COUNTIF(OFFSET($C310,-14,DAY(EOMONTH(C302-1,0))-7+$AY304,1,7-$AY304),"○"))/(7-BB310))),"-")</f>
        <v>-</v>
      </c>
      <c r="AI310" s="89" t="str">
        <f ca="1">IF(B310="-","-",COUNTIF(OFFSET($C310,0,$AY304,1,7),"○")/7-BC310)</f>
        <v>-</v>
      </c>
      <c r="AJ310" s="89" t="str">
        <f ca="1">IF($B310="-","-",COUNTIF(OFFSET($C310,0,$AY305,1,7),"○")/7-BD310)</f>
        <v>-</v>
      </c>
      <c r="AK310" s="89" t="str">
        <f ca="1">IF($B310="-","-",COUNTIF(OFFSET($C310,0,$AY304,1,7),"○")/7-BE310)</f>
        <v>-</v>
      </c>
      <c r="AL310" s="105" t="str">
        <f ca="1">IF($B310="-","-",IF((AY312+SIGN(AY304))&lt;5,"-",COUNTIF(OFFSET(C310,0,AY304+21,1,7),"○")/(7-BF310)))</f>
        <v>-</v>
      </c>
      <c r="AM310" s="172">
        <f t="shared" ref="AM310:AM312" si="386">AU310</f>
        <v>0</v>
      </c>
      <c r="AN310" s="41" t="str">
        <f t="shared" ref="AN310" si="387">IFERROR(AM310/AS310,"")</f>
        <v/>
      </c>
      <c r="AO310" s="66" t="str">
        <f t="shared" si="380"/>
        <v>-</v>
      </c>
      <c r="AP310" s="177">
        <f t="shared" si="381"/>
        <v>0</v>
      </c>
      <c r="AQ310" s="75" t="str">
        <f t="shared" ref="AQ310:AQ312" si="388">IFERROR(AP310/AT310,"")</f>
        <v/>
      </c>
      <c r="AR310" s="176">
        <f>COUNT(C303:AG303)</f>
        <v>31</v>
      </c>
      <c r="AS310" s="175">
        <f t="shared" si="382"/>
        <v>0</v>
      </c>
      <c r="AT310" s="175">
        <f t="shared" si="383"/>
        <v>0</v>
      </c>
      <c r="AU310" s="175">
        <f t="shared" si="384"/>
        <v>0</v>
      </c>
      <c r="AV310" s="175">
        <f t="shared" si="385"/>
        <v>0</v>
      </c>
      <c r="AW310" s="40"/>
      <c r="AX310" s="216" t="s">
        <v>92</v>
      </c>
      <c r="AY310" s="196">
        <f>SIGN(AY304)+SIGN(AY308)+AY312</f>
        <v>5</v>
      </c>
      <c r="BA310" s="111" t="s">
        <v>96</v>
      </c>
      <c r="BB310" s="111">
        <f ca="1">IF(AY304=7,COUNTIF(OFFSET($C310,0,0,1,$AY304),"外"),COUNTIF(OFFSET($C310,0,0,1,$AY304),"外")+COUNTIF(OFFSET($C310,-13,DAY(EOMONTH(C302-1,0))-7+$AY304,1,7-$AY304),"外"))</f>
        <v>0</v>
      </c>
      <c r="BC310" s="111">
        <f ca="1">COUNTIF(OFFSET($C310,0,$AY304,1,7),"外")</f>
        <v>0</v>
      </c>
      <c r="BD310" s="111">
        <f ca="1">COUNTIF(OFFSET($C310,0,$AY304+7,1,7),"外")</f>
        <v>0</v>
      </c>
      <c r="BE310" s="111">
        <f ca="1">COUNTIF(OFFSET($C310,0,$AY304+14,1,7),"外")</f>
        <v>0</v>
      </c>
      <c r="BF310" s="111">
        <f ca="1">COUNTIF(OFFSET(C310,0,AY304+21,1,7),"外")</f>
        <v>0</v>
      </c>
      <c r="BG310" s="111">
        <f t="shared" ref="BG310:BG312" ca="1" si="389">SUM(BB310:BF310)</f>
        <v>0</v>
      </c>
    </row>
    <row r="311" spans="1:59" s="4" customFormat="1" ht="20.149999999999999" hidden="1" customHeight="1" outlineLevel="1" x14ac:dyDescent="0.2">
      <c r="B311" s="45" t="str">
        <f>IF($T$5&lt;&gt;"",$T$5,"-")</f>
        <v>-</v>
      </c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80"/>
      <c r="AH311" s="90" t="str">
        <f ca="1">IFERROR(IF(B311="-","-",IF(AY304=7,COUNTIF(OFFSET($C311,0,0,1,$AY304),"○")/(7-BB311),(COUNTIF(OFFSET($C311,0,0,1,$AY304),"○")+COUNTIF(OFFSET($C311,-14,DAY(EOMONTH(C302-1,0))-7+$AY304,1,7-$AY304),"○"))/(7-BB311))),"-")</f>
        <v>-</v>
      </c>
      <c r="AI311" s="89" t="str">
        <f ca="1">IF(B311="-","-",COUNTIF(OFFSET($C311,0,$AY304,1,7),"○")/7-BC311)</f>
        <v>-</v>
      </c>
      <c r="AJ311" s="89" t="str">
        <f ca="1">IF($B311="-","-",COUNTIF(OFFSET($C311,0,$AY304,1,7),"○")/7-BD311)</f>
        <v>-</v>
      </c>
      <c r="AK311" s="89" t="str">
        <f ca="1">IF($B311="-","-",COUNTIF(OFFSET($C311,0,$AY304,1,7),"○")/7-BE311)</f>
        <v>-</v>
      </c>
      <c r="AL311" s="105" t="str">
        <f ca="1">IF($B311="-","-",IF((AY312+SIGN(AY304))&lt;5,"-",COUNTIF(OFFSET(C311,0,AY304+21,1,7),"○")/(7-BF311)))</f>
        <v>-</v>
      </c>
      <c r="AM311" s="172">
        <f t="shared" si="386"/>
        <v>0</v>
      </c>
      <c r="AN311" s="41" t="str">
        <f>IFERROR(AM311/AS311,"")</f>
        <v/>
      </c>
      <c r="AO311" s="66" t="str">
        <f t="shared" si="380"/>
        <v>-</v>
      </c>
      <c r="AP311" s="177">
        <f t="shared" si="381"/>
        <v>0</v>
      </c>
      <c r="AQ311" s="75" t="str">
        <f t="shared" si="388"/>
        <v/>
      </c>
      <c r="AR311" s="176">
        <f>COUNT(C303:AG303)</f>
        <v>31</v>
      </c>
      <c r="AS311" s="175">
        <f t="shared" si="382"/>
        <v>0</v>
      </c>
      <c r="AT311" s="175">
        <f t="shared" si="383"/>
        <v>0</v>
      </c>
      <c r="AU311" s="175">
        <f t="shared" si="384"/>
        <v>0</v>
      </c>
      <c r="AV311" s="175">
        <f t="shared" si="385"/>
        <v>0</v>
      </c>
      <c r="AW311" s="40"/>
      <c r="AX311" s="217"/>
      <c r="AY311" s="197"/>
      <c r="BA311" s="111" t="s">
        <v>97</v>
      </c>
      <c r="BB311" s="111">
        <f ca="1">IF(AY304=7,COUNTIF(OFFSET($C311,0,0,1,$AY304),"外"),COUNTIF(OFFSET($C311,0,0,1,$AY304),"外")+COUNTIF(OFFSET($C311,-13,DAY(EOMONTH(C302-1,0))-7+$AY304,1,7-$AY304),"外"))</f>
        <v>0</v>
      </c>
      <c r="BC311" s="111">
        <f ca="1">COUNTIF(OFFSET($C311,0,$AY304,1,7),"外")</f>
        <v>0</v>
      </c>
      <c r="BD311" s="111">
        <f ca="1">COUNTIF(OFFSET($C311,0,$AY304+7,1,7),"外")</f>
        <v>0</v>
      </c>
      <c r="BE311" s="111">
        <f ca="1">COUNTIF(OFFSET($C311,0,$AY304+14,1,7),"外")</f>
        <v>0</v>
      </c>
      <c r="BF311" s="111">
        <f ca="1">COUNTIF(OFFSET(C311,0,AY304+21,1,7),"外")</f>
        <v>0</v>
      </c>
      <c r="BG311" s="111">
        <f t="shared" ca="1" si="389"/>
        <v>0</v>
      </c>
    </row>
    <row r="312" spans="1:59" s="4" customFormat="1" ht="20.149999999999999" hidden="1" customHeight="1" outlineLevel="1" x14ac:dyDescent="0.2">
      <c r="B312" s="45" t="str">
        <f>IF($U$5&lt;&gt;"",$U$5,"-")</f>
        <v>-</v>
      </c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80"/>
      <c r="AH312" s="90" t="str">
        <f ca="1">IFERROR(IF(B312="-","-",IF(AY304=7,COUNTIF(OFFSET($C312,0,0,1,$AY304),"○")/(7-BB312),(COUNTIF(OFFSET($C312,0,0,1,$AY304),"○")+COUNTIF(OFFSET($C312,-14,DAY(EOMONTH(C302-1,0))-7+$AY304,1,7-$AY304),"○"))/(7-BB312))),"-")</f>
        <v>-</v>
      </c>
      <c r="AI312" s="89" t="str">
        <f ca="1">IF(B312="-","-",COUNTIF(OFFSET($C312,0,$AY304,1,7),"○")/7-BC312)</f>
        <v>-</v>
      </c>
      <c r="AJ312" s="89" t="str">
        <f ca="1">IF($B312="-","-",COUNTIF(OFFSET($C312,0,$AY304,1,7),"○")/7-BD312)</f>
        <v>-</v>
      </c>
      <c r="AK312" s="89" t="str">
        <f ca="1">IF($B312="-","-",COUNTIF(OFFSET($C312,0,$AY304,1,7),"○")/7-BE312)</f>
        <v>-</v>
      </c>
      <c r="AL312" s="105" t="str">
        <f ca="1">IF($B312="-","-",IF((AY312+SIGN(AY304))&lt;5,"-",COUNTIF(OFFSET(C312,0,AY304+21,1,7),"○")/(7-BF312)))</f>
        <v>-</v>
      </c>
      <c r="AM312" s="172">
        <f t="shared" si="386"/>
        <v>0</v>
      </c>
      <c r="AN312" s="41" t="str">
        <f t="shared" ref="AN312:AN313" si="390">IFERROR(AM312/AS312,"")</f>
        <v/>
      </c>
      <c r="AO312" s="66" t="str">
        <f t="shared" si="380"/>
        <v>-</v>
      </c>
      <c r="AP312" s="177">
        <f t="shared" si="381"/>
        <v>0</v>
      </c>
      <c r="AQ312" s="75" t="str">
        <f t="shared" si="388"/>
        <v/>
      </c>
      <c r="AR312" s="176">
        <f>COUNT(C303:AG303)</f>
        <v>31</v>
      </c>
      <c r="AS312" s="175">
        <f t="shared" si="382"/>
        <v>0</v>
      </c>
      <c r="AT312" s="175">
        <f t="shared" si="383"/>
        <v>0</v>
      </c>
      <c r="AU312" s="175">
        <f t="shared" si="384"/>
        <v>0</v>
      </c>
      <c r="AV312" s="175">
        <f t="shared" si="385"/>
        <v>0</v>
      </c>
      <c r="AW312" s="40"/>
      <c r="AX312" s="194" t="s">
        <v>93</v>
      </c>
      <c r="AY312" s="196">
        <f>ROUNDDOWN((AY306-AY304)/7,0)</f>
        <v>3</v>
      </c>
      <c r="BA312" s="111" t="s">
        <v>98</v>
      </c>
      <c r="BB312" s="111">
        <f ca="1">IF(AY304=7,COUNTIF(OFFSET($C312,0,0,1,$AY304),"外"),COUNTIF(OFFSET($C312,0,0,1,$AY304),"外")+COUNTIF(OFFSET($C312,-13,DAY(EOMONTH(C302-1,0))-7+$AY304,1,7-$AY304),"外"))</f>
        <v>0</v>
      </c>
      <c r="BC312" s="111">
        <f ca="1">COUNTIF(OFFSET($C312,0,$AY304,1,7),"外")</f>
        <v>0</v>
      </c>
      <c r="BD312" s="111">
        <f ca="1">COUNTIF(OFFSET($C312,0,$AY304+7,1,7),"外")</f>
        <v>0</v>
      </c>
      <c r="BE312" s="111">
        <f ca="1">COUNTIF(OFFSET($C312,0,$AY304+14,1,7),"外")</f>
        <v>0</v>
      </c>
      <c r="BF312" s="111">
        <f ca="1">COUNTIF(OFFSET(C312,0,AY304+21,1,7),"外")</f>
        <v>0</v>
      </c>
      <c r="BG312" s="111">
        <f t="shared" ca="1" si="389"/>
        <v>0</v>
      </c>
    </row>
    <row r="313" spans="1:59" s="4" customFormat="1" ht="20.149999999999999" hidden="1" customHeight="1" outlineLevel="1" x14ac:dyDescent="0.2">
      <c r="B313" s="45" t="str">
        <f>IF($V$5&lt;&gt;"",$V$5,"-")</f>
        <v>-</v>
      </c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80"/>
      <c r="AH313" s="90" t="str">
        <f ca="1">IFERROR(IF(B313="-","-",IF(AY304=7,COUNTIF(OFFSET($C313,0,0,1,$AY304),"○")/(7-BB313),(COUNTIF(OFFSET($C313,0,0,1,$AY304),"○")+COUNTIF(OFFSET($C313,-14,DAY(EOMONTH(C302-1,0))-7+$AY304,1,7-$AY304),"○"))/(7-BB313))),"-")</f>
        <v>-</v>
      </c>
      <c r="AI313" s="89" t="str">
        <f ca="1">IF(B313="-","-",COUNTIF(OFFSET($C313,0,$AY304,1,7),"○")/7-BC313)</f>
        <v>-</v>
      </c>
      <c r="AJ313" s="89" t="str">
        <f ca="1">IF($B313="-","-",COUNTIF(OFFSET($C313,0,$AY304,1,7),"○")/7-BD313)</f>
        <v>-</v>
      </c>
      <c r="AK313" s="89" t="str">
        <f ca="1">IF($B313="-","-",COUNTIF(OFFSET($C313,0,$AY304,1,7),"○")/7-BE313)</f>
        <v>-</v>
      </c>
      <c r="AL313" s="105" t="str">
        <f ca="1">IF($B313="-","-",IF((AY312+SIGN(AY304))&lt;5,"-",COUNTIF(OFFSET(C313,0,AY304+21,1,7),"○")/(7-BF313)))</f>
        <v>-</v>
      </c>
      <c r="AM313" s="172">
        <f>AU313</f>
        <v>0</v>
      </c>
      <c r="AN313" s="41" t="str">
        <f t="shared" si="390"/>
        <v/>
      </c>
      <c r="AO313" s="66" t="str">
        <f t="shared" si="380"/>
        <v>-</v>
      </c>
      <c r="AP313" s="177">
        <f t="shared" si="381"/>
        <v>0</v>
      </c>
      <c r="AQ313" s="75" t="str">
        <f>IFERROR(AP313/AT313,"")</f>
        <v/>
      </c>
      <c r="AR313" s="176">
        <f>COUNT(C303:AG303)</f>
        <v>31</v>
      </c>
      <c r="AS313" s="175">
        <f t="shared" si="382"/>
        <v>0</v>
      </c>
      <c r="AT313" s="175">
        <f t="shared" si="383"/>
        <v>0</v>
      </c>
      <c r="AU313" s="175">
        <f t="shared" si="384"/>
        <v>0</v>
      </c>
      <c r="AV313" s="175">
        <f t="shared" si="385"/>
        <v>0</v>
      </c>
      <c r="AW313" s="40"/>
      <c r="AX313" s="195"/>
      <c r="AY313" s="197"/>
      <c r="BA313" s="111" t="s">
        <v>99</v>
      </c>
      <c r="BB313" s="111">
        <f ca="1">IF(AY304=7,COUNTIF(OFFSET($C313,0,0,1,$AY304),"外"),COUNTIF(OFFSET($C313,0,0,1,$AY304),"外")+COUNTIF(OFFSET($C313,-13,DAY(EOMONTH(C302-1,0))-7+$AY304,1,7-$AY304),"外"))</f>
        <v>0</v>
      </c>
      <c r="BC313" s="111">
        <f ca="1">COUNTIF(OFFSET($C313,0,$AY304,1,7),"外")</f>
        <v>0</v>
      </c>
      <c r="BD313" s="111">
        <f ca="1">COUNTIF(OFFSET($C313,0,$AY304+7,1,7),"外")</f>
        <v>0</v>
      </c>
      <c r="BE313" s="111">
        <f ca="1">COUNTIF(OFFSET($C313,0,$AY304+14,1,7),"外")</f>
        <v>0</v>
      </c>
      <c r="BF313" s="111">
        <f ca="1">COUNTIF(OFFSET(C313,0,AY304+21,1,7),"外")</f>
        <v>0</v>
      </c>
      <c r="BG313" s="111">
        <f ca="1">SUM(BB313:BF313)</f>
        <v>0</v>
      </c>
    </row>
    <row r="314" spans="1:59" s="4" customFormat="1" ht="20.149999999999999" hidden="1" customHeight="1" outlineLevel="1" thickBot="1" x14ac:dyDescent="0.25">
      <c r="B314" s="46" t="str">
        <f>IF($W$5&lt;&gt;"",$W$5,"-")</f>
        <v>-</v>
      </c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  <c r="AG314" s="55"/>
      <c r="AH314" s="91" t="str">
        <f ca="1">IFERROR(IF(B314="-","-",IF(AY304=7,COUNTIF(OFFSET($C314,0,0,1,$AY304),"○")/(7-BB314),(COUNTIF(OFFSET($C314,0,0,1,$AY304),"○")+COUNTIF(OFFSET($C314,-14,DAY(EOMONTH(C302-1,0))-7+$AY304,1,7-$AY304),"○"))/(7-BB314))),"-")</f>
        <v>-</v>
      </c>
      <c r="AI314" s="92" t="str">
        <f ca="1">IF(B314="-","-",COUNTIF(OFFSET($C314,0,$AY304,1,7),"○")/7-BC314)</f>
        <v>-</v>
      </c>
      <c r="AJ314" s="92" t="str">
        <f ca="1">IF($B314="-","-",COUNTIF(OFFSET($C314,0,$AY304,1,7),"○")/7-BD314)</f>
        <v>-</v>
      </c>
      <c r="AK314" s="92" t="str">
        <f ca="1">IF($B314="-","-",COUNTIF(OFFSET($C314,0,$AY304,1,7),"○")/7-BE314)</f>
        <v>-</v>
      </c>
      <c r="AL314" s="106" t="str">
        <f ca="1">IF($B314="-","-",IF((AY312+SIGN(AY304))&lt;5,"-",COUNTIF(OFFSET(C314,0,AY304+21,1,7),"○")/(7-BF314)))</f>
        <v>-</v>
      </c>
      <c r="AM314" s="64">
        <f t="shared" ref="AM314" si="391">AU314</f>
        <v>0</v>
      </c>
      <c r="AN314" s="48" t="str">
        <f>IFERROR(AM314/AS314,"")</f>
        <v/>
      </c>
      <c r="AO314" s="30" t="str">
        <f t="shared" si="380"/>
        <v>-</v>
      </c>
      <c r="AP314" s="71">
        <f t="shared" si="381"/>
        <v>0</v>
      </c>
      <c r="AQ314" s="72" t="str">
        <f t="shared" ref="AQ314" si="392">IFERROR(AP314/AT314,"")</f>
        <v/>
      </c>
      <c r="AR314" s="176">
        <f>COUNT(C303:AG303)</f>
        <v>31</v>
      </c>
      <c r="AS314" s="175">
        <f t="shared" si="382"/>
        <v>0</v>
      </c>
      <c r="AT314" s="175">
        <f t="shared" si="383"/>
        <v>0</v>
      </c>
      <c r="AU314" s="175">
        <f t="shared" si="384"/>
        <v>0</v>
      </c>
      <c r="AV314" s="175">
        <f t="shared" si="385"/>
        <v>0</v>
      </c>
      <c r="AW314" s="40"/>
      <c r="AX314" s="101"/>
      <c r="AY314" s="102"/>
      <c r="BA314" s="111" t="s">
        <v>100</v>
      </c>
      <c r="BB314" s="111">
        <f ca="1">IF(AY304=7,COUNTIF(OFFSET($C314,0,0,1,$AY304),"外"),COUNTIF(OFFSET($C314,0,0,1,$AY304),"外")+COUNTIF(OFFSET($C314,-13,DAY(EOMONTH(C302-1,0))-7+$AY304,1,7-$AY304),"外"))</f>
        <v>0</v>
      </c>
      <c r="BC314" s="111">
        <f ca="1">COUNTIF(OFFSET($C314,0,$AY304,1,7),"外")</f>
        <v>0</v>
      </c>
      <c r="BD314" s="111">
        <f ca="1">COUNTIF(OFFSET($C314,0,$AY304+7,1,7),"外")</f>
        <v>0</v>
      </c>
      <c r="BE314" s="111">
        <f ca="1">COUNTIF(OFFSET($C314,0,$AY304+14,1,7),"外")</f>
        <v>0</v>
      </c>
      <c r="BF314" s="111">
        <f ca="1">COUNTIF(OFFSET(C314,0,AY304+21,1,7),"外")</f>
        <v>0</v>
      </c>
      <c r="BG314" s="111">
        <f t="shared" ref="BG314" ca="1" si="393">SUM(BB314:BF314)</f>
        <v>0</v>
      </c>
    </row>
    <row r="315" spans="1:59" ht="13.5" hidden="1" outlineLevel="1" thickBot="1" x14ac:dyDescent="0.25">
      <c r="AV315" s="32"/>
    </row>
    <row r="316" spans="1:59" s="4" customFormat="1" ht="13" hidden="1" customHeight="1" outlineLevel="1" x14ac:dyDescent="0.2">
      <c r="A316" s="2"/>
      <c r="B316" s="181" t="s">
        <v>0</v>
      </c>
      <c r="C316" s="252">
        <f>DATE(YEAR(C302),MONTH(C302)+1,DAY(C302))</f>
        <v>46235</v>
      </c>
      <c r="D316" s="253"/>
      <c r="E316" s="253"/>
      <c r="F316" s="253"/>
      <c r="G316" s="253"/>
      <c r="H316" s="253"/>
      <c r="I316" s="253"/>
      <c r="J316" s="253"/>
      <c r="K316" s="253"/>
      <c r="L316" s="253"/>
      <c r="M316" s="253"/>
      <c r="N316" s="253"/>
      <c r="O316" s="253"/>
      <c r="P316" s="253"/>
      <c r="Q316" s="253"/>
      <c r="R316" s="253"/>
      <c r="S316" s="253"/>
      <c r="T316" s="253"/>
      <c r="U316" s="253"/>
      <c r="V316" s="253"/>
      <c r="W316" s="253"/>
      <c r="X316" s="253"/>
      <c r="Y316" s="253"/>
      <c r="Z316" s="253"/>
      <c r="AA316" s="253"/>
      <c r="AB316" s="253"/>
      <c r="AC316" s="253"/>
      <c r="AD316" s="253"/>
      <c r="AE316" s="253"/>
      <c r="AF316" s="253"/>
      <c r="AG316" s="253"/>
      <c r="AH316" s="254" t="s">
        <v>113</v>
      </c>
      <c r="AI316" s="255"/>
      <c r="AJ316" s="255"/>
      <c r="AK316" s="255"/>
      <c r="AL316" s="256"/>
      <c r="AM316" s="260" t="s">
        <v>46</v>
      </c>
      <c r="AN316" s="261"/>
      <c r="AO316" s="262"/>
      <c r="AP316" s="266" t="s">
        <v>11</v>
      </c>
      <c r="AQ316" s="267"/>
      <c r="AR316" s="270" t="s">
        <v>15</v>
      </c>
      <c r="AS316" s="206" t="s">
        <v>16</v>
      </c>
      <c r="AT316" s="221" t="s">
        <v>17</v>
      </c>
      <c r="AU316" s="241"/>
      <c r="AV316" s="241"/>
      <c r="AW316" s="40"/>
      <c r="AX316" s="242" t="s">
        <v>88</v>
      </c>
      <c r="AY316" s="243"/>
      <c r="AZ316" s="2"/>
      <c r="BA316" s="2"/>
      <c r="BB316" s="2"/>
      <c r="BC316" s="2"/>
      <c r="BD316" s="2"/>
      <c r="BE316" s="2"/>
      <c r="BF316" s="2"/>
      <c r="BG316" s="2"/>
    </row>
    <row r="317" spans="1:59" s="4" customFormat="1" ht="13" hidden="1" customHeight="1" outlineLevel="1" x14ac:dyDescent="0.2">
      <c r="A317" s="2"/>
      <c r="B317" s="10" t="s">
        <v>1</v>
      </c>
      <c r="C317" s="11">
        <f>DATE(YEAR(C316),MONTH(C316),DAY(C316))</f>
        <v>46235</v>
      </c>
      <c r="D317" s="11">
        <f>IF(MONTH(DATE(YEAR(C317),MONTH(C317),DAY(C317)+1))=MONTH($C316),DATE(YEAR(C317),MONTH(C317),DAY(C317)+1),"")</f>
        <v>46236</v>
      </c>
      <c r="E317" s="11">
        <f t="shared" ref="E317:AG317" si="394">IF(MONTH(DATE(YEAR(D317),MONTH(D317),DAY(D317)+1))=MONTH($C316),DATE(YEAR(D317),MONTH(D317),DAY(D317)+1),"")</f>
        <v>46237</v>
      </c>
      <c r="F317" s="16">
        <f t="shared" si="394"/>
        <v>46238</v>
      </c>
      <c r="G317" s="11">
        <f t="shared" si="394"/>
        <v>46239</v>
      </c>
      <c r="H317" s="11">
        <f t="shared" si="394"/>
        <v>46240</v>
      </c>
      <c r="I317" s="11">
        <f t="shared" si="394"/>
        <v>46241</v>
      </c>
      <c r="J317" s="11">
        <f t="shared" si="394"/>
        <v>46242</v>
      </c>
      <c r="K317" s="11">
        <f t="shared" si="394"/>
        <v>46243</v>
      </c>
      <c r="L317" s="11">
        <f t="shared" si="394"/>
        <v>46244</v>
      </c>
      <c r="M317" s="11">
        <f t="shared" si="394"/>
        <v>46245</v>
      </c>
      <c r="N317" s="11">
        <f t="shared" si="394"/>
        <v>46246</v>
      </c>
      <c r="O317" s="11">
        <f t="shared" si="394"/>
        <v>46247</v>
      </c>
      <c r="P317" s="11">
        <f t="shared" si="394"/>
        <v>46248</v>
      </c>
      <c r="Q317" s="11">
        <f t="shared" si="394"/>
        <v>46249</v>
      </c>
      <c r="R317" s="11">
        <f t="shared" si="394"/>
        <v>46250</v>
      </c>
      <c r="S317" s="11">
        <f t="shared" si="394"/>
        <v>46251</v>
      </c>
      <c r="T317" s="11">
        <f t="shared" si="394"/>
        <v>46252</v>
      </c>
      <c r="U317" s="11">
        <f t="shared" si="394"/>
        <v>46253</v>
      </c>
      <c r="V317" s="11">
        <f t="shared" si="394"/>
        <v>46254</v>
      </c>
      <c r="W317" s="11">
        <f t="shared" si="394"/>
        <v>46255</v>
      </c>
      <c r="X317" s="11">
        <f t="shared" si="394"/>
        <v>46256</v>
      </c>
      <c r="Y317" s="11">
        <f t="shared" si="394"/>
        <v>46257</v>
      </c>
      <c r="Z317" s="11">
        <f t="shared" si="394"/>
        <v>46258</v>
      </c>
      <c r="AA317" s="11">
        <f t="shared" si="394"/>
        <v>46259</v>
      </c>
      <c r="AB317" s="11">
        <f t="shared" si="394"/>
        <v>46260</v>
      </c>
      <c r="AC317" s="11">
        <f t="shared" si="394"/>
        <v>46261</v>
      </c>
      <c r="AD317" s="11">
        <f t="shared" si="394"/>
        <v>46262</v>
      </c>
      <c r="AE317" s="11">
        <f t="shared" si="394"/>
        <v>46263</v>
      </c>
      <c r="AF317" s="11">
        <f t="shared" si="394"/>
        <v>46264</v>
      </c>
      <c r="AG317" s="29">
        <f t="shared" si="394"/>
        <v>46265</v>
      </c>
      <c r="AH317" s="257"/>
      <c r="AI317" s="258"/>
      <c r="AJ317" s="258"/>
      <c r="AK317" s="258"/>
      <c r="AL317" s="259"/>
      <c r="AM317" s="263"/>
      <c r="AN317" s="264"/>
      <c r="AO317" s="265"/>
      <c r="AP317" s="268"/>
      <c r="AQ317" s="269"/>
      <c r="AR317" s="271"/>
      <c r="AS317" s="207"/>
      <c r="AT317" s="221"/>
      <c r="AU317" s="241"/>
      <c r="AV317" s="241"/>
      <c r="AW317" s="40"/>
      <c r="AX317" s="244"/>
      <c r="AY317" s="245"/>
      <c r="AZ317" s="2"/>
      <c r="BA317" s="2"/>
      <c r="BB317" s="2"/>
      <c r="BC317" s="2"/>
      <c r="BD317" s="2"/>
      <c r="BE317" s="2"/>
      <c r="BF317" s="2"/>
      <c r="BG317" s="2"/>
    </row>
    <row r="318" spans="1:59" s="4" customFormat="1" ht="13" hidden="1" customHeight="1" outlineLevel="1" x14ac:dyDescent="0.2">
      <c r="A318" s="2"/>
      <c r="B318" s="10" t="s">
        <v>2</v>
      </c>
      <c r="C318" s="12" t="str">
        <f t="shared" ref="C318:AG318" si="395">TEXT(C317,"aaa")</f>
        <v>土</v>
      </c>
      <c r="D318" s="12" t="str">
        <f t="shared" si="395"/>
        <v>日</v>
      </c>
      <c r="E318" s="12" t="str">
        <f t="shared" si="395"/>
        <v>月</v>
      </c>
      <c r="F318" s="17" t="str">
        <f t="shared" si="395"/>
        <v>火</v>
      </c>
      <c r="G318" s="12" t="str">
        <f t="shared" si="395"/>
        <v>水</v>
      </c>
      <c r="H318" s="12" t="str">
        <f t="shared" si="395"/>
        <v>木</v>
      </c>
      <c r="I318" s="12" t="str">
        <f t="shared" si="395"/>
        <v>金</v>
      </c>
      <c r="J318" s="12" t="str">
        <f t="shared" si="395"/>
        <v>土</v>
      </c>
      <c r="K318" s="12" t="str">
        <f t="shared" si="395"/>
        <v>日</v>
      </c>
      <c r="L318" s="12" t="str">
        <f t="shared" si="395"/>
        <v>月</v>
      </c>
      <c r="M318" s="12" t="str">
        <f t="shared" si="395"/>
        <v>火</v>
      </c>
      <c r="N318" s="12" t="str">
        <f t="shared" si="395"/>
        <v>水</v>
      </c>
      <c r="O318" s="12" t="str">
        <f t="shared" si="395"/>
        <v>木</v>
      </c>
      <c r="P318" s="12" t="str">
        <f t="shared" si="395"/>
        <v>金</v>
      </c>
      <c r="Q318" s="12" t="str">
        <f t="shared" si="395"/>
        <v>土</v>
      </c>
      <c r="R318" s="12" t="str">
        <f t="shared" si="395"/>
        <v>日</v>
      </c>
      <c r="S318" s="12" t="str">
        <f t="shared" si="395"/>
        <v>月</v>
      </c>
      <c r="T318" s="12" t="str">
        <f t="shared" si="395"/>
        <v>火</v>
      </c>
      <c r="U318" s="12" t="str">
        <f t="shared" si="395"/>
        <v>水</v>
      </c>
      <c r="V318" s="12" t="str">
        <f t="shared" si="395"/>
        <v>木</v>
      </c>
      <c r="W318" s="12" t="str">
        <f t="shared" si="395"/>
        <v>金</v>
      </c>
      <c r="X318" s="12" t="str">
        <f t="shared" si="395"/>
        <v>土</v>
      </c>
      <c r="Y318" s="12" t="str">
        <f t="shared" si="395"/>
        <v>日</v>
      </c>
      <c r="Z318" s="12" t="str">
        <f t="shared" si="395"/>
        <v>月</v>
      </c>
      <c r="AA318" s="12" t="str">
        <f t="shared" si="395"/>
        <v>火</v>
      </c>
      <c r="AB318" s="12" t="str">
        <f t="shared" si="395"/>
        <v>水</v>
      </c>
      <c r="AC318" s="12" t="str">
        <f t="shared" si="395"/>
        <v>木</v>
      </c>
      <c r="AD318" s="12" t="str">
        <f t="shared" si="395"/>
        <v>金</v>
      </c>
      <c r="AE318" s="12" t="str">
        <f t="shared" si="395"/>
        <v>土</v>
      </c>
      <c r="AF318" s="12" t="str">
        <f t="shared" si="395"/>
        <v>日</v>
      </c>
      <c r="AG318" s="180" t="str">
        <f t="shared" si="395"/>
        <v>月</v>
      </c>
      <c r="AH318" s="246" t="s">
        <v>83</v>
      </c>
      <c r="AI318" s="247" t="s">
        <v>84</v>
      </c>
      <c r="AJ318" s="247" t="s">
        <v>85</v>
      </c>
      <c r="AK318" s="247" t="s">
        <v>86</v>
      </c>
      <c r="AL318" s="248" t="s">
        <v>87</v>
      </c>
      <c r="AM318" s="249" t="s">
        <v>40</v>
      </c>
      <c r="AN318" s="228" t="s">
        <v>12</v>
      </c>
      <c r="AO318" s="231" t="s">
        <v>47</v>
      </c>
      <c r="AP318" s="234" t="s">
        <v>40</v>
      </c>
      <c r="AQ318" s="237" t="s">
        <v>13</v>
      </c>
      <c r="AR318" s="240"/>
      <c r="AS318" s="221"/>
      <c r="AT318" s="221"/>
      <c r="AU318" s="171"/>
      <c r="AV318" s="171"/>
      <c r="AW318" s="40"/>
      <c r="AX318" s="223" t="s">
        <v>89</v>
      </c>
      <c r="AY318" s="224">
        <f>ABS(IF(WEEKDAY(C316,3)=0,7,WEEKDAY(C316,3)-7))</f>
        <v>2</v>
      </c>
      <c r="AZ318" s="2"/>
      <c r="BA318" s="2"/>
      <c r="BB318" s="2"/>
      <c r="BC318" s="2"/>
      <c r="BD318" s="2"/>
      <c r="BE318" s="2"/>
      <c r="BF318" s="2"/>
      <c r="BG318" s="2"/>
    </row>
    <row r="319" spans="1:59" s="4" customFormat="1" ht="22.5" hidden="1" customHeight="1" outlineLevel="1" x14ac:dyDescent="0.2">
      <c r="A319" s="3"/>
      <c r="B319" s="225" t="s">
        <v>3</v>
      </c>
      <c r="C319" s="218" t="str">
        <f>IFERROR(VLOOKUP(C317,祝日一覧!$A:$C,3,FALSE),"")</f>
        <v/>
      </c>
      <c r="D319" s="218" t="str">
        <f>IFERROR(VLOOKUP(D317,祝日一覧!$A:$C,3,FALSE),"")</f>
        <v/>
      </c>
      <c r="E319" s="218" t="str">
        <f>IFERROR(VLOOKUP(E317,祝日一覧!$A:$C,3,FALSE),"")</f>
        <v/>
      </c>
      <c r="F319" s="218" t="str">
        <f>IFERROR(VLOOKUP(F317,祝日一覧!$A:$C,3,FALSE),"")</f>
        <v/>
      </c>
      <c r="G319" s="218" t="str">
        <f>IFERROR(VLOOKUP(G317,祝日一覧!$A:$C,3,FALSE),"")</f>
        <v/>
      </c>
      <c r="H319" s="218" t="str">
        <f>IFERROR(VLOOKUP(H317,祝日一覧!$A:$C,3,FALSE),"")</f>
        <v/>
      </c>
      <c r="I319" s="218" t="str">
        <f>IFERROR(VLOOKUP(I317,祝日一覧!$A:$C,3,FALSE),"")</f>
        <v/>
      </c>
      <c r="J319" s="218" t="str">
        <f>IFERROR(VLOOKUP(J317,祝日一覧!$A:$C,3,FALSE),"")</f>
        <v/>
      </c>
      <c r="K319" s="218" t="str">
        <f>IFERROR(VLOOKUP(K317,祝日一覧!$A:$C,3,FALSE),"")</f>
        <v/>
      </c>
      <c r="L319" s="218" t="str">
        <f>IFERROR(VLOOKUP(L317,祝日一覧!$A:$C,3,FALSE),"")</f>
        <v/>
      </c>
      <c r="M319" s="218" t="str">
        <f>IFERROR(VLOOKUP(M317,祝日一覧!$A:$C,3,FALSE),"")</f>
        <v>山の日</v>
      </c>
      <c r="N319" s="218" t="str">
        <f>IFERROR(VLOOKUP(N317,祝日一覧!$A:$C,3,FALSE),"")</f>
        <v/>
      </c>
      <c r="O319" s="218" t="str">
        <f>IFERROR(VLOOKUP(O317,祝日一覧!$A:$C,3,FALSE),"")</f>
        <v/>
      </c>
      <c r="P319" s="218" t="str">
        <f>IFERROR(VLOOKUP(P317,祝日一覧!$A:$C,3,FALSE),"")</f>
        <v/>
      </c>
      <c r="Q319" s="218" t="str">
        <f>IFERROR(VLOOKUP(Q317,祝日一覧!$A:$C,3,FALSE),"")</f>
        <v/>
      </c>
      <c r="R319" s="218" t="str">
        <f>IFERROR(VLOOKUP(R317,祝日一覧!$A:$C,3,FALSE),"")</f>
        <v/>
      </c>
      <c r="S319" s="218" t="str">
        <f>IFERROR(VLOOKUP(S317,祝日一覧!$A:$C,3,FALSE),"")</f>
        <v/>
      </c>
      <c r="T319" s="218" t="str">
        <f>IFERROR(VLOOKUP(T317,祝日一覧!$A:$C,3,FALSE),"")</f>
        <v/>
      </c>
      <c r="U319" s="218" t="str">
        <f>IFERROR(VLOOKUP(U317,祝日一覧!$A:$C,3,FALSE),"")</f>
        <v/>
      </c>
      <c r="V319" s="218" t="str">
        <f>IFERROR(VLOOKUP(V317,祝日一覧!$A:$C,3,FALSE),"")</f>
        <v/>
      </c>
      <c r="W319" s="218" t="str">
        <f>IFERROR(VLOOKUP(W317,祝日一覧!$A:$C,3,FALSE),"")</f>
        <v/>
      </c>
      <c r="X319" s="218" t="str">
        <f>IFERROR(VLOOKUP(X317,祝日一覧!$A:$C,3,FALSE),"")</f>
        <v/>
      </c>
      <c r="Y319" s="218" t="str">
        <f>IFERROR(VLOOKUP(Y317,祝日一覧!$A:$C,3,FALSE),"")</f>
        <v/>
      </c>
      <c r="Z319" s="218" t="str">
        <f>IFERROR(VLOOKUP(Z317,祝日一覧!$A:$C,3,FALSE),"")</f>
        <v/>
      </c>
      <c r="AA319" s="218" t="str">
        <f>IFERROR(VLOOKUP(AA317,祝日一覧!$A:$C,3,FALSE),"")</f>
        <v/>
      </c>
      <c r="AB319" s="218" t="str">
        <f>IFERROR(VLOOKUP(AB317,祝日一覧!$A:$C,3,FALSE),"")</f>
        <v/>
      </c>
      <c r="AC319" s="218" t="str">
        <f>IFERROR(VLOOKUP(AC317,祝日一覧!$A:$C,3,FALSE),"")</f>
        <v/>
      </c>
      <c r="AD319" s="218" t="str">
        <f>IFERROR(VLOOKUP(AD317,祝日一覧!$A:$C,3,FALSE),"")</f>
        <v/>
      </c>
      <c r="AE319" s="218" t="str">
        <f>IFERROR(VLOOKUP(AE317,祝日一覧!$A:$C,3,FALSE),"")</f>
        <v/>
      </c>
      <c r="AF319" s="218" t="str">
        <f>IFERROR(VLOOKUP(AF317,祝日一覧!$A:$C,3,FALSE),"")</f>
        <v/>
      </c>
      <c r="AG319" s="208" t="str">
        <f>IFERROR(VLOOKUP(AG317,祝日一覧!$A:$C,3,FALSE),"")</f>
        <v/>
      </c>
      <c r="AH319" s="246"/>
      <c r="AI319" s="247"/>
      <c r="AJ319" s="247"/>
      <c r="AK319" s="247"/>
      <c r="AL319" s="248"/>
      <c r="AM319" s="250"/>
      <c r="AN319" s="229"/>
      <c r="AO319" s="232"/>
      <c r="AP319" s="235"/>
      <c r="AQ319" s="238"/>
      <c r="AR319" s="240"/>
      <c r="AS319" s="221"/>
      <c r="AT319" s="222"/>
      <c r="AU319" s="179"/>
      <c r="AV319" s="171"/>
      <c r="AW319" s="40"/>
      <c r="AX319" s="223"/>
      <c r="AY319" s="224"/>
      <c r="AZ319" s="3"/>
      <c r="BA319" s="3"/>
      <c r="BB319" s="3"/>
      <c r="BC319" s="3"/>
      <c r="BD319" s="3"/>
      <c r="BE319" s="3"/>
      <c r="BF319" s="3"/>
      <c r="BG319" s="3"/>
    </row>
    <row r="320" spans="1:59" s="4" customFormat="1" ht="40.5" hidden="1" customHeight="1" outlineLevel="1" x14ac:dyDescent="0.2">
      <c r="A320" s="3"/>
      <c r="B320" s="226"/>
      <c r="C320" s="219"/>
      <c r="D320" s="219"/>
      <c r="E320" s="219"/>
      <c r="F320" s="219"/>
      <c r="G320" s="219"/>
      <c r="H320" s="219"/>
      <c r="I320" s="219"/>
      <c r="J320" s="219"/>
      <c r="K320" s="219"/>
      <c r="L320" s="219"/>
      <c r="M320" s="219"/>
      <c r="N320" s="219"/>
      <c r="O320" s="219"/>
      <c r="P320" s="219"/>
      <c r="Q320" s="219"/>
      <c r="R320" s="219"/>
      <c r="S320" s="219"/>
      <c r="T320" s="219"/>
      <c r="U320" s="219"/>
      <c r="V320" s="219"/>
      <c r="W320" s="219"/>
      <c r="X320" s="219"/>
      <c r="Y320" s="219"/>
      <c r="Z320" s="219"/>
      <c r="AA320" s="219"/>
      <c r="AB320" s="219"/>
      <c r="AC320" s="219"/>
      <c r="AD320" s="219"/>
      <c r="AE320" s="219"/>
      <c r="AF320" s="219"/>
      <c r="AG320" s="209"/>
      <c r="AH320" s="93" t="str">
        <f>IF($AY318=7,DBCS(1&amp;"日～"&amp;7&amp;"日"),DBCS("前"&amp;DAY(EOMONTH($C316-1,0))-6+$AY318&amp;"日～"&amp;$AY318&amp;"日"))</f>
        <v>前２７日～２日</v>
      </c>
      <c r="AI320" s="112" t="str">
        <f>DBCS($AY318+1&amp;"日～"&amp;$AY318+7&amp;"日")</f>
        <v>３日～９日</v>
      </c>
      <c r="AJ320" s="112" t="str">
        <f>DBCS($AY318+8&amp;"日～"&amp;$AY318+14&amp;"日")</f>
        <v>１０日～１６日</v>
      </c>
      <c r="AK320" s="112" t="str">
        <f>DBCS($AY318+15&amp;"日～"&amp;$AY318+21&amp;"日")</f>
        <v>１７日～２３日</v>
      </c>
      <c r="AL320" s="113" t="str">
        <f>IF(AND(AY318=7,AY322=0),"-",IF($AY326=3,"-",DBCS($AY318+22&amp;"日～"&amp;$AY318+28&amp;"日")))</f>
        <v>２４日～３０日</v>
      </c>
      <c r="AM320" s="250"/>
      <c r="AN320" s="229"/>
      <c r="AO320" s="232"/>
      <c r="AP320" s="235"/>
      <c r="AQ320" s="238"/>
      <c r="AR320" s="178"/>
      <c r="AS320" s="174"/>
      <c r="AT320" s="174"/>
      <c r="AU320" s="184"/>
      <c r="AV320" s="184"/>
      <c r="AW320" s="40"/>
      <c r="AX320" s="99" t="s">
        <v>90</v>
      </c>
      <c r="AY320" s="100">
        <f>DAY(EOMONTH(C316,0))</f>
        <v>31</v>
      </c>
      <c r="AZ320" s="3"/>
      <c r="BA320" s="211" t="s">
        <v>105</v>
      </c>
      <c r="BB320" s="212"/>
      <c r="BC320" s="212"/>
      <c r="BD320" s="212"/>
      <c r="BE320" s="212"/>
      <c r="BF320" s="212"/>
      <c r="BG320" s="213"/>
    </row>
    <row r="321" spans="1:59" s="4" customFormat="1" ht="18.5" hidden="1" customHeight="1" outlineLevel="1" x14ac:dyDescent="0.2">
      <c r="A321" s="3"/>
      <c r="B321" s="226"/>
      <c r="C321" s="219"/>
      <c r="D321" s="219"/>
      <c r="E321" s="219"/>
      <c r="F321" s="219"/>
      <c r="G321" s="219"/>
      <c r="H321" s="219"/>
      <c r="I321" s="219"/>
      <c r="J321" s="219"/>
      <c r="K321" s="219"/>
      <c r="L321" s="219"/>
      <c r="M321" s="219"/>
      <c r="N321" s="219"/>
      <c r="O321" s="219"/>
      <c r="P321" s="219"/>
      <c r="Q321" s="219"/>
      <c r="R321" s="219"/>
      <c r="S321" s="219"/>
      <c r="T321" s="219"/>
      <c r="U321" s="219"/>
      <c r="V321" s="219"/>
      <c r="W321" s="219"/>
      <c r="X321" s="219"/>
      <c r="Y321" s="219"/>
      <c r="Z321" s="219"/>
      <c r="AA321" s="219"/>
      <c r="AB321" s="219"/>
      <c r="AC321" s="219"/>
      <c r="AD321" s="219"/>
      <c r="AE321" s="219"/>
      <c r="AF321" s="219"/>
      <c r="AG321" s="209"/>
      <c r="AH321" s="93" t="e">
        <f ca="1">IF(AH322&gt;=0.285,"達成","未")</f>
        <v>#DIV/0!</v>
      </c>
      <c r="AI321" s="166" t="e">
        <f ca="1">IF(AI322&gt;=0.285,"達成","未")</f>
        <v>#DIV/0!</v>
      </c>
      <c r="AJ321" s="166" t="e">
        <f t="shared" ref="AJ321:AK321" ca="1" si="396">IF(AJ322&gt;=0.285,"達成","未")</f>
        <v>#DIV/0!</v>
      </c>
      <c r="AK321" s="166" t="e">
        <f t="shared" ca="1" si="396"/>
        <v>#DIV/0!</v>
      </c>
      <c r="AL321" s="167" t="str">
        <f ca="1">IF(AL322="-","-",IF(AL322&gt;=0.285,"達成","未"))</f>
        <v>-</v>
      </c>
      <c r="AM321" s="251"/>
      <c r="AN321" s="230"/>
      <c r="AO321" s="233"/>
      <c r="AP321" s="236"/>
      <c r="AQ321" s="239"/>
      <c r="AR321" s="178"/>
      <c r="AS321" s="174"/>
      <c r="AT321" s="174"/>
      <c r="AU321" s="184"/>
      <c r="AV321" s="184"/>
      <c r="AW321" s="40"/>
      <c r="AX321" s="99"/>
      <c r="AY321" s="100"/>
      <c r="AZ321" s="3"/>
      <c r="BA321" s="168"/>
      <c r="BB321" s="169"/>
      <c r="BC321" s="169"/>
      <c r="BD321" s="169"/>
      <c r="BE321" s="169"/>
      <c r="BF321" s="169"/>
      <c r="BG321" s="170"/>
    </row>
    <row r="322" spans="1:59" s="4" customFormat="1" ht="20.149999999999999" hidden="1" customHeight="1" outlineLevel="1" thickBot="1" x14ac:dyDescent="0.25">
      <c r="B322" s="227"/>
      <c r="C322" s="220"/>
      <c r="D322" s="220"/>
      <c r="E322" s="220"/>
      <c r="F322" s="220"/>
      <c r="G322" s="220"/>
      <c r="H322" s="220"/>
      <c r="I322" s="220"/>
      <c r="J322" s="220"/>
      <c r="K322" s="220"/>
      <c r="L322" s="220"/>
      <c r="M322" s="220"/>
      <c r="N322" s="220"/>
      <c r="O322" s="220"/>
      <c r="P322" s="220"/>
      <c r="Q322" s="220"/>
      <c r="R322" s="220"/>
      <c r="S322" s="220"/>
      <c r="T322" s="220"/>
      <c r="U322" s="220"/>
      <c r="V322" s="220"/>
      <c r="W322" s="220"/>
      <c r="X322" s="220"/>
      <c r="Y322" s="220"/>
      <c r="Z322" s="220"/>
      <c r="AA322" s="220"/>
      <c r="AB322" s="220"/>
      <c r="AC322" s="220"/>
      <c r="AD322" s="220"/>
      <c r="AE322" s="220"/>
      <c r="AF322" s="220"/>
      <c r="AG322" s="210"/>
      <c r="AH322" s="114" t="e">
        <f ca="1">AVERAGE(AH323:AH328)</f>
        <v>#DIV/0!</v>
      </c>
      <c r="AI322" s="115" t="e">
        <f t="shared" ref="AI322:AK322" ca="1" si="397">AVERAGE(AI323:AI328)</f>
        <v>#DIV/0!</v>
      </c>
      <c r="AJ322" s="115" t="e">
        <f t="shared" ca="1" si="397"/>
        <v>#DIV/0!</v>
      </c>
      <c r="AK322" s="115" t="e">
        <f t="shared" ca="1" si="397"/>
        <v>#DIV/0!</v>
      </c>
      <c r="AL322" s="104" t="str">
        <f ca="1">IFERROR(AVERAGE(AL323:AL328),"-")</f>
        <v>-</v>
      </c>
      <c r="AM322" s="64"/>
      <c r="AN322" s="48" t="e">
        <f>AVERAGE(AN323:AN328)</f>
        <v>#DIV/0!</v>
      </c>
      <c r="AO322" s="30" t="e">
        <f>IF(AN322&gt;=0.285,"達成","未")</f>
        <v>#DIV/0!</v>
      </c>
      <c r="AP322" s="71"/>
      <c r="AQ322" s="72" t="e">
        <f>AVERAGE(AQ323:AQ328)</f>
        <v>#DIV/0!</v>
      </c>
      <c r="AR322" s="62" t="s">
        <v>15</v>
      </c>
      <c r="AS322" s="49" t="s">
        <v>16</v>
      </c>
      <c r="AT322" s="50" t="s">
        <v>58</v>
      </c>
      <c r="AU322" s="38" t="s">
        <v>56</v>
      </c>
      <c r="AV322" s="173" t="s">
        <v>57</v>
      </c>
      <c r="AW322" s="60" t="s">
        <v>66</v>
      </c>
      <c r="AX322" s="214" t="s">
        <v>91</v>
      </c>
      <c r="AY322" s="215">
        <f>MOD(AY320-AY318,7)</f>
        <v>1</v>
      </c>
      <c r="AZ322" s="97" t="s">
        <v>106</v>
      </c>
      <c r="BA322" s="111"/>
      <c r="BB322" s="111" t="s">
        <v>83</v>
      </c>
      <c r="BC322" s="111" t="s">
        <v>84</v>
      </c>
      <c r="BD322" s="111" t="s">
        <v>85</v>
      </c>
      <c r="BE322" s="111" t="s">
        <v>86</v>
      </c>
      <c r="BF322" s="111" t="s">
        <v>87</v>
      </c>
      <c r="BG322" s="111" t="s">
        <v>101</v>
      </c>
    </row>
    <row r="323" spans="1:59" s="4" customFormat="1" ht="20.149999999999999" hidden="1" customHeight="1" outlineLevel="1" x14ac:dyDescent="0.2">
      <c r="B323" s="51" t="str">
        <f>IF($R$5&lt;&gt;"",$R$5,"-")</f>
        <v>-</v>
      </c>
      <c r="C323" s="182"/>
      <c r="D323" s="182"/>
      <c r="E323" s="182"/>
      <c r="F323" s="182"/>
      <c r="G323" s="182"/>
      <c r="H323" s="182"/>
      <c r="I323" s="182"/>
      <c r="J323" s="182"/>
      <c r="K323" s="182"/>
      <c r="L323" s="182"/>
      <c r="M323" s="182"/>
      <c r="N323" s="182"/>
      <c r="O323" s="182"/>
      <c r="P323" s="182"/>
      <c r="Q323" s="182"/>
      <c r="R323" s="182"/>
      <c r="S323" s="182"/>
      <c r="T323" s="182"/>
      <c r="U323" s="182"/>
      <c r="V323" s="182"/>
      <c r="W323" s="182"/>
      <c r="X323" s="182"/>
      <c r="Y323" s="182"/>
      <c r="Z323" s="182"/>
      <c r="AA323" s="182"/>
      <c r="AB323" s="182"/>
      <c r="AC323" s="182"/>
      <c r="AD323" s="182"/>
      <c r="AE323" s="182"/>
      <c r="AF323" s="182"/>
      <c r="AG323" s="61"/>
      <c r="AH323" s="122" t="str">
        <f ca="1">IFERROR(IF(B323="-","-",IF(AY318=7,COUNTIF(OFFSET($C323,0,0,1,$AY318),"○")/(7-BB323),(COUNTIF(OFFSET($C323,0,0,1,$AY318),"○")+COUNTIF(OFFSET($C323,-14,DAY(EOMONTH(C316-1,0))-7+$AY318,1,7-$AY318),"○"))/(7-BB323))),"-")</f>
        <v>-</v>
      </c>
      <c r="AI323" s="116" t="str">
        <f ca="1">IF($B323="-","-",COUNTIF(OFFSET($C323,0,$AY318,1,7),"○")/7-BC323)</f>
        <v>-</v>
      </c>
      <c r="AJ323" s="145" t="str">
        <f ca="1">IF($B323="-","-",COUNTIF(OFFSET($C323,0,$AY318,1,7),"○")/7-BD323)</f>
        <v>-</v>
      </c>
      <c r="AK323" s="145" t="str">
        <f ca="1">IF($B323="-","-",COUNTIF(OFFSET($C323,0,$AY318,1,7),"○")/7-BE323)</f>
        <v>-</v>
      </c>
      <c r="AL323" s="146" t="str">
        <f ca="1">IF($B323="-","-",IF((AY326+SIGN(AY318))&lt;5,"-",COUNTIF(OFFSET(C323,0,AY318+21,1,7),"○")/(7-BF323)))</f>
        <v>-</v>
      </c>
      <c r="AM323" s="65">
        <f>AU323</f>
        <v>0</v>
      </c>
      <c r="AN323" s="41" t="str">
        <f>IFERROR(AM323/AS323,"")</f>
        <v/>
      </c>
      <c r="AO323" s="67" t="str">
        <f t="shared" ref="AO323:AO328" si="398">IFERROR(IF(B323="-",B323,IF(AM323/AS323&gt;=0.285,"達成","未")),"-")</f>
        <v>-</v>
      </c>
      <c r="AP323" s="73">
        <f t="shared" ref="AP323:AP328" si="399">AV323</f>
        <v>0</v>
      </c>
      <c r="AQ323" s="74" t="str">
        <f>IFERROR(AP323/AT323,"")</f>
        <v/>
      </c>
      <c r="AR323" s="176">
        <f>COUNT(C317:AG317)</f>
        <v>31</v>
      </c>
      <c r="AS323" s="175">
        <f t="shared" ref="AS323:AS328" si="400">IF(OR(B323="-",B323=""),0,IFERROR(AR323-COUNTIF(C323:AG323,"外"),))</f>
        <v>0</v>
      </c>
      <c r="AT323" s="175">
        <f t="shared" ref="AT323:AT328" si="401">AS323+AT309</f>
        <v>0</v>
      </c>
      <c r="AU323" s="175">
        <f t="shared" ref="AU323:AU328" si="402">COUNTIF(C323:AG323,"○")</f>
        <v>0</v>
      </c>
      <c r="AV323" s="175">
        <f t="shared" ref="AV323:AV328" si="403">AV309+AU323</f>
        <v>0</v>
      </c>
      <c r="AW323" s="98">
        <f>IF(C316&gt;DATE($K$6,$M$6,1),0,IF(SUM(AS323:AS328)=0,1,IF(AO322="達成",1,0)))</f>
        <v>0</v>
      </c>
      <c r="AX323" s="214"/>
      <c r="AY323" s="215"/>
      <c r="AZ323" s="98">
        <f>IF(C316&gt;DATE($K$6,$M$6,1),0,IF(SUM(AS323:AS328)=0,1,IF(AND(AH322&gt;0.285,AI322&gt;0.285,AJ322&gt;0.285,AK322&gt;0.285,AL322&gt;0.285),1,0)))</f>
        <v>0</v>
      </c>
      <c r="BA323" s="111" t="s">
        <v>95</v>
      </c>
      <c r="BB323" s="111">
        <f ca="1">IF(AY318=7,COUNTIF(OFFSET($C323,0,0,1,$AY318),"外"),COUNTIF(OFFSET($C323,0,0,1,$AY318),"外")+COUNTIF(OFFSET($C323,-13,DAY(EOMONTH(C316-1,0))-7+$AY318,1,7-$AY318),"外"))</f>
        <v>0</v>
      </c>
      <c r="BC323" s="111">
        <f ca="1">COUNTIF(OFFSET($C323,0,$AY318,1,7),"外")</f>
        <v>0</v>
      </c>
      <c r="BD323" s="111">
        <f ca="1">COUNTIF(OFFSET($C323,0,$AY318+7,1,7),"外")</f>
        <v>0</v>
      </c>
      <c r="BE323" s="111">
        <f ca="1">COUNTIF(OFFSET($C323,0,$AY318+14,1,7),"外")</f>
        <v>0</v>
      </c>
      <c r="BF323" s="111">
        <f ca="1">COUNTIF(OFFSET(C323,0,AY318+21,1,7),"外")</f>
        <v>0</v>
      </c>
      <c r="BG323" s="111">
        <f ca="1">SUM(BB323:BF323)</f>
        <v>0</v>
      </c>
    </row>
    <row r="324" spans="1:59" s="4" customFormat="1" ht="20.149999999999999" hidden="1" customHeight="1" outlineLevel="1" x14ac:dyDescent="0.2">
      <c r="B324" s="45" t="str">
        <f>IF($S$5&lt;&gt;"",$S$5,"-")</f>
        <v>-</v>
      </c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80"/>
      <c r="AH324" s="90" t="str">
        <f ca="1">IFERROR(IF(B309="-","-",IF(AY318=7,COUNTIF(OFFSET($C324,0,0,1,$AY318),"○")/(7-BB324),(COUNTIF(OFFSET($C324,0,0,1,$AY318),"○")+COUNTIF(OFFSET($C324,-14,DAY(EOMONTH(C316-1,0))-7+$AY318,1,7-$AY318),"○"))/(7-BB324))),"-")</f>
        <v>-</v>
      </c>
      <c r="AI324" s="89" t="str">
        <f ca="1">IF(B324="-","-",COUNTIF(OFFSET($C324,0,$AY318,1,7),"○")/7-BC324)</f>
        <v>-</v>
      </c>
      <c r="AJ324" s="89" t="str">
        <f ca="1">IF($B324="-","-",COUNTIF(OFFSET($C324,0,$AY319,1,7),"○")/7-BD324)</f>
        <v>-</v>
      </c>
      <c r="AK324" s="89" t="str">
        <f ca="1">IF($B324="-","-",COUNTIF(OFFSET($C324,0,$AY318,1,7),"○")/7-BE324)</f>
        <v>-</v>
      </c>
      <c r="AL324" s="105" t="str">
        <f ca="1">IF($B324="-","-",IF((AY326+SIGN(AY318))&lt;5,"-",COUNTIF(OFFSET(C324,0,AY318+21,1,7),"○")/(7-BF324)))</f>
        <v>-</v>
      </c>
      <c r="AM324" s="172">
        <f t="shared" ref="AM324:AM326" si="404">AU324</f>
        <v>0</v>
      </c>
      <c r="AN324" s="41" t="str">
        <f t="shared" ref="AN324" si="405">IFERROR(AM324/AS324,"")</f>
        <v/>
      </c>
      <c r="AO324" s="66" t="str">
        <f t="shared" si="398"/>
        <v>-</v>
      </c>
      <c r="AP324" s="177">
        <f t="shared" si="399"/>
        <v>0</v>
      </c>
      <c r="AQ324" s="75" t="str">
        <f t="shared" ref="AQ324:AQ326" si="406">IFERROR(AP324/AT324,"")</f>
        <v/>
      </c>
      <c r="AR324" s="176">
        <f>COUNT(C317:AG317)</f>
        <v>31</v>
      </c>
      <c r="AS324" s="175">
        <f t="shared" si="400"/>
        <v>0</v>
      </c>
      <c r="AT324" s="175">
        <f t="shared" si="401"/>
        <v>0</v>
      </c>
      <c r="AU324" s="175">
        <f t="shared" si="402"/>
        <v>0</v>
      </c>
      <c r="AV324" s="175">
        <f t="shared" si="403"/>
        <v>0</v>
      </c>
      <c r="AW324" s="40"/>
      <c r="AX324" s="216" t="s">
        <v>92</v>
      </c>
      <c r="AY324" s="196">
        <f>SIGN(AY318)+SIGN(AY322)+AY326</f>
        <v>6</v>
      </c>
      <c r="BA324" s="111" t="s">
        <v>96</v>
      </c>
      <c r="BB324" s="111">
        <f ca="1">IF(AY318=7,COUNTIF(OFFSET($C324,0,0,1,$AY318),"外"),COUNTIF(OFFSET($C324,0,0,1,$AY318),"外")+COUNTIF(OFFSET($C324,-13,DAY(EOMONTH(C316-1,0))-7+$AY318,1,7-$AY318),"外"))</f>
        <v>0</v>
      </c>
      <c r="BC324" s="111">
        <f ca="1">COUNTIF(OFFSET($C324,0,$AY318,1,7),"外")</f>
        <v>0</v>
      </c>
      <c r="BD324" s="111">
        <f ca="1">COUNTIF(OFFSET($C324,0,$AY318+7,1,7),"外")</f>
        <v>0</v>
      </c>
      <c r="BE324" s="111">
        <f ca="1">COUNTIF(OFFSET($C324,0,$AY318+14,1,7),"外")</f>
        <v>0</v>
      </c>
      <c r="BF324" s="111">
        <f ca="1">COUNTIF(OFFSET(C324,0,AY318+21,1,7),"外")</f>
        <v>0</v>
      </c>
      <c r="BG324" s="111">
        <f t="shared" ref="BG324:BG326" ca="1" si="407">SUM(BB324:BF324)</f>
        <v>0</v>
      </c>
    </row>
    <row r="325" spans="1:59" s="4" customFormat="1" ht="20.149999999999999" hidden="1" customHeight="1" outlineLevel="1" x14ac:dyDescent="0.2">
      <c r="B325" s="45" t="str">
        <f>IF($T$5&lt;&gt;"",$T$5,"-")</f>
        <v>-</v>
      </c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80"/>
      <c r="AH325" s="90" t="str">
        <f ca="1">IFERROR(IF(B325="-","-",IF(AY318=7,COUNTIF(OFFSET($C325,0,0,1,$AY318),"○")/(7-BB325),(COUNTIF(OFFSET($C325,0,0,1,$AY318),"○")+COUNTIF(OFFSET($C325,-14,DAY(EOMONTH(C316-1,0))-7+$AY318,1,7-$AY318),"○"))/(7-BB325))),"-")</f>
        <v>-</v>
      </c>
      <c r="AI325" s="89" t="str">
        <f ca="1">IF(B325="-","-",COUNTIF(OFFSET($C325,0,$AY318,1,7),"○")/7-BC325)</f>
        <v>-</v>
      </c>
      <c r="AJ325" s="89" t="str">
        <f ca="1">IF($B325="-","-",COUNTIF(OFFSET($C325,0,$AY318,1,7),"○")/7-BD325)</f>
        <v>-</v>
      </c>
      <c r="AK325" s="89" t="str">
        <f ca="1">IF($B325="-","-",COUNTIF(OFFSET($C325,0,$AY318,1,7),"○")/7-BE325)</f>
        <v>-</v>
      </c>
      <c r="AL325" s="105" t="str">
        <f ca="1">IF($B325="-","-",IF((AY326+SIGN(AY318))&lt;5,"-",COUNTIF(OFFSET(C325,0,AY318+21,1,7),"○")/(7-BF325)))</f>
        <v>-</v>
      </c>
      <c r="AM325" s="172">
        <f t="shared" si="404"/>
        <v>0</v>
      </c>
      <c r="AN325" s="41" t="str">
        <f>IFERROR(AM325/AS325,"")</f>
        <v/>
      </c>
      <c r="AO325" s="66" t="str">
        <f t="shared" si="398"/>
        <v>-</v>
      </c>
      <c r="AP325" s="177">
        <f t="shared" si="399"/>
        <v>0</v>
      </c>
      <c r="AQ325" s="75" t="str">
        <f t="shared" si="406"/>
        <v/>
      </c>
      <c r="AR325" s="176">
        <f>COUNT(C317:AG317)</f>
        <v>31</v>
      </c>
      <c r="AS325" s="175">
        <f t="shared" si="400"/>
        <v>0</v>
      </c>
      <c r="AT325" s="175">
        <f t="shared" si="401"/>
        <v>0</v>
      </c>
      <c r="AU325" s="175">
        <f t="shared" si="402"/>
        <v>0</v>
      </c>
      <c r="AV325" s="175">
        <f t="shared" si="403"/>
        <v>0</v>
      </c>
      <c r="AW325" s="40"/>
      <c r="AX325" s="217"/>
      <c r="AY325" s="197"/>
      <c r="BA325" s="111" t="s">
        <v>97</v>
      </c>
      <c r="BB325" s="111">
        <f ca="1">IF(AY318=7,COUNTIF(OFFSET($C325,0,0,1,$AY318),"外"),COUNTIF(OFFSET($C325,0,0,1,$AY318),"外")+COUNTIF(OFFSET($C325,-13,DAY(EOMONTH(C316-1,0))-7+$AY318,1,7-$AY318),"外"))</f>
        <v>0</v>
      </c>
      <c r="BC325" s="111">
        <f ca="1">COUNTIF(OFFSET($C325,0,$AY318,1,7),"外")</f>
        <v>0</v>
      </c>
      <c r="BD325" s="111">
        <f ca="1">COUNTIF(OFFSET($C325,0,$AY318+7,1,7),"外")</f>
        <v>0</v>
      </c>
      <c r="BE325" s="111">
        <f ca="1">COUNTIF(OFFSET($C325,0,$AY318+14,1,7),"外")</f>
        <v>0</v>
      </c>
      <c r="BF325" s="111">
        <f ca="1">COUNTIF(OFFSET(C325,0,AY318+21,1,7),"外")</f>
        <v>0</v>
      </c>
      <c r="BG325" s="111">
        <f t="shared" ca="1" si="407"/>
        <v>0</v>
      </c>
    </row>
    <row r="326" spans="1:59" s="4" customFormat="1" ht="20.149999999999999" hidden="1" customHeight="1" outlineLevel="1" x14ac:dyDescent="0.2">
      <c r="B326" s="45" t="str">
        <f>IF($U$5&lt;&gt;"",$U$5,"-")</f>
        <v>-</v>
      </c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80"/>
      <c r="AH326" s="90" t="str">
        <f ca="1">IFERROR(IF(B326="-","-",IF(AY318=7,COUNTIF(OFFSET($C326,0,0,1,$AY318),"○")/(7-BB326),(COUNTIF(OFFSET($C326,0,0,1,$AY318),"○")+COUNTIF(OFFSET($C326,-14,DAY(EOMONTH(C316-1,0))-7+$AY318,1,7-$AY318),"○"))/(7-BB326))),"-")</f>
        <v>-</v>
      </c>
      <c r="AI326" s="89" t="str">
        <f ca="1">IF(B326="-","-",COUNTIF(OFFSET($C326,0,$AY318,1,7),"○")/7-BC326)</f>
        <v>-</v>
      </c>
      <c r="AJ326" s="89" t="str">
        <f ca="1">IF($B326="-","-",COUNTIF(OFFSET($C326,0,$AY318,1,7),"○")/7-BD326)</f>
        <v>-</v>
      </c>
      <c r="AK326" s="89" t="str">
        <f ca="1">IF($B326="-","-",COUNTIF(OFFSET($C326,0,$AY318,1,7),"○")/7-BE326)</f>
        <v>-</v>
      </c>
      <c r="AL326" s="105" t="str">
        <f ca="1">IF($B326="-","-",IF((AY326+SIGN(AY318))&lt;5,"-",COUNTIF(OFFSET(C326,0,AY318+21,1,7),"○")/(7-BF326)))</f>
        <v>-</v>
      </c>
      <c r="AM326" s="172">
        <f t="shared" si="404"/>
        <v>0</v>
      </c>
      <c r="AN326" s="41" t="str">
        <f t="shared" ref="AN326:AN327" si="408">IFERROR(AM326/AS326,"")</f>
        <v/>
      </c>
      <c r="AO326" s="66" t="str">
        <f t="shared" si="398"/>
        <v>-</v>
      </c>
      <c r="AP326" s="177">
        <f t="shared" si="399"/>
        <v>0</v>
      </c>
      <c r="AQ326" s="75" t="str">
        <f t="shared" si="406"/>
        <v/>
      </c>
      <c r="AR326" s="176">
        <f>COUNT(C317:AG317)</f>
        <v>31</v>
      </c>
      <c r="AS326" s="175">
        <f t="shared" si="400"/>
        <v>0</v>
      </c>
      <c r="AT326" s="175">
        <f t="shared" si="401"/>
        <v>0</v>
      </c>
      <c r="AU326" s="175">
        <f t="shared" si="402"/>
        <v>0</v>
      </c>
      <c r="AV326" s="175">
        <f t="shared" si="403"/>
        <v>0</v>
      </c>
      <c r="AW326" s="40"/>
      <c r="AX326" s="194" t="s">
        <v>93</v>
      </c>
      <c r="AY326" s="196">
        <f>ROUNDDOWN((AY320-AY318)/7,0)</f>
        <v>4</v>
      </c>
      <c r="BA326" s="111" t="s">
        <v>98</v>
      </c>
      <c r="BB326" s="111">
        <f ca="1">IF(AY318=7,COUNTIF(OFFSET($C326,0,0,1,$AY318),"外"),COUNTIF(OFFSET($C326,0,0,1,$AY318),"外")+COUNTIF(OFFSET($C326,-13,DAY(EOMONTH(C316-1,0))-7+$AY318,1,7-$AY318),"外"))</f>
        <v>0</v>
      </c>
      <c r="BC326" s="111">
        <f ca="1">COUNTIF(OFFSET($C326,0,$AY318,1,7),"外")</f>
        <v>0</v>
      </c>
      <c r="BD326" s="111">
        <f ca="1">COUNTIF(OFFSET($C326,0,$AY318+7,1,7),"外")</f>
        <v>0</v>
      </c>
      <c r="BE326" s="111">
        <f ca="1">COUNTIF(OFFSET($C326,0,$AY318+14,1,7),"外")</f>
        <v>0</v>
      </c>
      <c r="BF326" s="111">
        <f ca="1">COUNTIF(OFFSET(C326,0,AY318+21,1,7),"外")</f>
        <v>0</v>
      </c>
      <c r="BG326" s="111">
        <f t="shared" ca="1" si="407"/>
        <v>0</v>
      </c>
    </row>
    <row r="327" spans="1:59" s="4" customFormat="1" ht="20.149999999999999" hidden="1" customHeight="1" outlineLevel="1" x14ac:dyDescent="0.2">
      <c r="B327" s="45" t="str">
        <f>IF($V$5&lt;&gt;"",$V$5,"-")</f>
        <v>-</v>
      </c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80"/>
      <c r="AH327" s="90" t="str">
        <f ca="1">IFERROR(IF(B327="-","-",IF(AY318=7,COUNTIF(OFFSET($C327,0,0,1,$AY318),"○")/(7-BB327),(COUNTIF(OFFSET($C327,0,0,1,$AY318),"○")+COUNTIF(OFFSET($C327,-14,DAY(EOMONTH(C316-1,0))-7+$AY318,1,7-$AY318),"○"))/(7-BB327))),"-")</f>
        <v>-</v>
      </c>
      <c r="AI327" s="89" t="str">
        <f ca="1">IF(B327="-","-",COUNTIF(OFFSET($C327,0,$AY318,1,7),"○")/7-BC327)</f>
        <v>-</v>
      </c>
      <c r="AJ327" s="89" t="str">
        <f ca="1">IF($B327="-","-",COUNTIF(OFFSET($C327,0,$AY318,1,7),"○")/7-BD327)</f>
        <v>-</v>
      </c>
      <c r="AK327" s="89" t="str">
        <f ca="1">IF($B327="-","-",COUNTIF(OFFSET($C327,0,$AY318,1,7),"○")/7-BE327)</f>
        <v>-</v>
      </c>
      <c r="AL327" s="105" t="str">
        <f ca="1">IF($B327="-","-",IF((AY326+SIGN(AY318))&lt;5,"-",COUNTIF(OFFSET(C327,0,AY318+21,1,7),"○")/(7-BF327)))</f>
        <v>-</v>
      </c>
      <c r="AM327" s="172">
        <f>AU327</f>
        <v>0</v>
      </c>
      <c r="AN327" s="41" t="str">
        <f t="shared" si="408"/>
        <v/>
      </c>
      <c r="AO327" s="66" t="str">
        <f t="shared" si="398"/>
        <v>-</v>
      </c>
      <c r="AP327" s="177">
        <f t="shared" si="399"/>
        <v>0</v>
      </c>
      <c r="AQ327" s="75" t="str">
        <f>IFERROR(AP327/AT327,"")</f>
        <v/>
      </c>
      <c r="AR327" s="176">
        <f>COUNT(C317:AG317)</f>
        <v>31</v>
      </c>
      <c r="AS327" s="175">
        <f t="shared" si="400"/>
        <v>0</v>
      </c>
      <c r="AT327" s="175">
        <f t="shared" si="401"/>
        <v>0</v>
      </c>
      <c r="AU327" s="175">
        <f t="shared" si="402"/>
        <v>0</v>
      </c>
      <c r="AV327" s="175">
        <f t="shared" si="403"/>
        <v>0</v>
      </c>
      <c r="AW327" s="40"/>
      <c r="AX327" s="195"/>
      <c r="AY327" s="197"/>
      <c r="BA327" s="111" t="s">
        <v>99</v>
      </c>
      <c r="BB327" s="111">
        <f ca="1">IF(AY318=7,COUNTIF(OFFSET($C327,0,0,1,$AY318),"外"),COUNTIF(OFFSET($C327,0,0,1,$AY318),"外")+COUNTIF(OFFSET($C327,-13,DAY(EOMONTH(C316-1,0))-7+$AY318,1,7-$AY318),"外"))</f>
        <v>0</v>
      </c>
      <c r="BC327" s="111">
        <f ca="1">COUNTIF(OFFSET($C327,0,$AY318,1,7),"外")</f>
        <v>0</v>
      </c>
      <c r="BD327" s="111">
        <f ca="1">COUNTIF(OFFSET($C327,0,$AY318+7,1,7),"外")</f>
        <v>0</v>
      </c>
      <c r="BE327" s="111">
        <f ca="1">COUNTIF(OFFSET($C327,0,$AY318+14,1,7),"外")</f>
        <v>0</v>
      </c>
      <c r="BF327" s="111">
        <f ca="1">COUNTIF(OFFSET(C327,0,AY318+21,1,7),"外")</f>
        <v>0</v>
      </c>
      <c r="BG327" s="111">
        <f ca="1">SUM(BB327:BF327)</f>
        <v>0</v>
      </c>
    </row>
    <row r="328" spans="1:59" s="4" customFormat="1" ht="20.149999999999999" hidden="1" customHeight="1" outlineLevel="1" thickBot="1" x14ac:dyDescent="0.25">
      <c r="B328" s="46" t="str">
        <f>IF($W$5&lt;&gt;"",$W$5,"-")</f>
        <v>-</v>
      </c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55"/>
      <c r="AH328" s="91" t="str">
        <f ca="1">IFERROR(IF(B328="-","-",IF(AY318=7,COUNTIF(OFFSET($C328,0,0,1,$AY318),"○")/(7-BB328),(COUNTIF(OFFSET($C328,0,0,1,$AY318),"○")+COUNTIF(OFFSET($C328,-14,DAY(EOMONTH(C316-1,0))-7+$AY318,1,7-$AY318),"○"))/(7-BB328))),"-")</f>
        <v>-</v>
      </c>
      <c r="AI328" s="92" t="str">
        <f ca="1">IF(B328="-","-",COUNTIF(OFFSET($C328,0,$AY318,1,7),"○")/7-BC328)</f>
        <v>-</v>
      </c>
      <c r="AJ328" s="92" t="str">
        <f ca="1">IF($B328="-","-",COUNTIF(OFFSET($C328,0,$AY318,1,7),"○")/7-BD328)</f>
        <v>-</v>
      </c>
      <c r="AK328" s="92" t="str">
        <f ca="1">IF($B328="-","-",COUNTIF(OFFSET($C328,0,$AY318,1,7),"○")/7-BE328)</f>
        <v>-</v>
      </c>
      <c r="AL328" s="106" t="str">
        <f ca="1">IF($B328="-","-",IF((AY326+SIGN(AY318))&lt;5,"-",COUNTIF(OFFSET(C328,0,AY318+21,1,7),"○")/(7-BF328)))</f>
        <v>-</v>
      </c>
      <c r="AM328" s="64">
        <f t="shared" ref="AM328" si="409">AU328</f>
        <v>0</v>
      </c>
      <c r="AN328" s="48" t="str">
        <f>IFERROR(AM328/AS328,"")</f>
        <v/>
      </c>
      <c r="AO328" s="30" t="str">
        <f t="shared" si="398"/>
        <v>-</v>
      </c>
      <c r="AP328" s="71">
        <f t="shared" si="399"/>
        <v>0</v>
      </c>
      <c r="AQ328" s="72" t="str">
        <f t="shared" ref="AQ328" si="410">IFERROR(AP328/AT328,"")</f>
        <v/>
      </c>
      <c r="AR328" s="176">
        <f>COUNT(C317:AG317)</f>
        <v>31</v>
      </c>
      <c r="AS328" s="175">
        <f t="shared" si="400"/>
        <v>0</v>
      </c>
      <c r="AT328" s="175">
        <f t="shared" si="401"/>
        <v>0</v>
      </c>
      <c r="AU328" s="175">
        <f t="shared" si="402"/>
        <v>0</v>
      </c>
      <c r="AV328" s="175">
        <f t="shared" si="403"/>
        <v>0</v>
      </c>
      <c r="AW328" s="40"/>
      <c r="AX328" s="101"/>
      <c r="AY328" s="102"/>
      <c r="BA328" s="111" t="s">
        <v>100</v>
      </c>
      <c r="BB328" s="111">
        <f ca="1">IF(AY318=7,COUNTIF(OFFSET($C328,0,0,1,$AY318),"外"),COUNTIF(OFFSET($C328,0,0,1,$AY318),"外")+COUNTIF(OFFSET($C328,-13,DAY(EOMONTH(C316-1,0))-7+$AY318,1,7-$AY318),"外"))</f>
        <v>0</v>
      </c>
      <c r="BC328" s="111">
        <f ca="1">COUNTIF(OFFSET($C328,0,$AY318,1,7),"外")</f>
        <v>0</v>
      </c>
      <c r="BD328" s="111">
        <f ca="1">COUNTIF(OFFSET($C328,0,$AY318+7,1,7),"外")</f>
        <v>0</v>
      </c>
      <c r="BE328" s="111">
        <f ca="1">COUNTIF(OFFSET($C328,0,$AY318+14,1,7),"外")</f>
        <v>0</v>
      </c>
      <c r="BF328" s="111">
        <f ca="1">COUNTIF(OFFSET(C328,0,AY318+21,1,7),"外")</f>
        <v>0</v>
      </c>
      <c r="BG328" s="111">
        <f t="shared" ref="BG328" ca="1" si="411">SUM(BB328:BF328)</f>
        <v>0</v>
      </c>
    </row>
    <row r="329" spans="1:59" ht="13.5" hidden="1" outlineLevel="1" thickBot="1" x14ac:dyDescent="0.25">
      <c r="AV329" s="32"/>
    </row>
    <row r="330" spans="1:59" s="4" customFormat="1" ht="13" hidden="1" customHeight="1" outlineLevel="1" x14ac:dyDescent="0.2">
      <c r="A330" s="2"/>
      <c r="B330" s="181" t="s">
        <v>0</v>
      </c>
      <c r="C330" s="252">
        <f>DATE(YEAR(C316),MONTH(C316)+1,DAY(C316))</f>
        <v>46266</v>
      </c>
      <c r="D330" s="253"/>
      <c r="E330" s="253"/>
      <c r="F330" s="253"/>
      <c r="G330" s="253"/>
      <c r="H330" s="253"/>
      <c r="I330" s="253"/>
      <c r="J330" s="253"/>
      <c r="K330" s="253"/>
      <c r="L330" s="253"/>
      <c r="M330" s="253"/>
      <c r="N330" s="253"/>
      <c r="O330" s="253"/>
      <c r="P330" s="253"/>
      <c r="Q330" s="253"/>
      <c r="R330" s="253"/>
      <c r="S330" s="253"/>
      <c r="T330" s="253"/>
      <c r="U330" s="253"/>
      <c r="V330" s="253"/>
      <c r="W330" s="253"/>
      <c r="X330" s="253"/>
      <c r="Y330" s="253"/>
      <c r="Z330" s="253"/>
      <c r="AA330" s="253"/>
      <c r="AB330" s="253"/>
      <c r="AC330" s="253"/>
      <c r="AD330" s="253"/>
      <c r="AE330" s="253"/>
      <c r="AF330" s="253"/>
      <c r="AG330" s="253"/>
      <c r="AH330" s="254" t="s">
        <v>113</v>
      </c>
      <c r="AI330" s="255"/>
      <c r="AJ330" s="255"/>
      <c r="AK330" s="255"/>
      <c r="AL330" s="256"/>
      <c r="AM330" s="260" t="s">
        <v>46</v>
      </c>
      <c r="AN330" s="261"/>
      <c r="AO330" s="262"/>
      <c r="AP330" s="266" t="s">
        <v>11</v>
      </c>
      <c r="AQ330" s="267"/>
      <c r="AR330" s="270" t="s">
        <v>15</v>
      </c>
      <c r="AS330" s="206" t="s">
        <v>16</v>
      </c>
      <c r="AT330" s="221" t="s">
        <v>17</v>
      </c>
      <c r="AU330" s="241"/>
      <c r="AV330" s="241"/>
      <c r="AW330" s="40"/>
      <c r="AX330" s="242" t="s">
        <v>88</v>
      </c>
      <c r="AY330" s="243"/>
      <c r="AZ330" s="2"/>
      <c r="BA330" s="2"/>
      <c r="BB330" s="2"/>
      <c r="BC330" s="2"/>
      <c r="BD330" s="2"/>
      <c r="BE330" s="2"/>
      <c r="BF330" s="2"/>
      <c r="BG330" s="2"/>
    </row>
    <row r="331" spans="1:59" s="4" customFormat="1" ht="13" hidden="1" customHeight="1" outlineLevel="1" x14ac:dyDescent="0.2">
      <c r="A331" s="2"/>
      <c r="B331" s="10" t="s">
        <v>1</v>
      </c>
      <c r="C331" s="11">
        <f>DATE(YEAR(C330),MONTH(C330),DAY(C330))</f>
        <v>46266</v>
      </c>
      <c r="D331" s="11">
        <f>IF(MONTH(DATE(YEAR(C331),MONTH(C331),DAY(C331)+1))=MONTH($C330),DATE(YEAR(C331),MONTH(C331),DAY(C331)+1),"")</f>
        <v>46267</v>
      </c>
      <c r="E331" s="11">
        <f t="shared" ref="E331:AG331" si="412">IF(MONTH(DATE(YEAR(D331),MONTH(D331),DAY(D331)+1))=MONTH($C330),DATE(YEAR(D331),MONTH(D331),DAY(D331)+1),"")</f>
        <v>46268</v>
      </c>
      <c r="F331" s="16">
        <f t="shared" si="412"/>
        <v>46269</v>
      </c>
      <c r="G331" s="11">
        <f t="shared" si="412"/>
        <v>46270</v>
      </c>
      <c r="H331" s="11">
        <f t="shared" si="412"/>
        <v>46271</v>
      </c>
      <c r="I331" s="11">
        <f t="shared" si="412"/>
        <v>46272</v>
      </c>
      <c r="J331" s="11">
        <f t="shared" si="412"/>
        <v>46273</v>
      </c>
      <c r="K331" s="11">
        <f t="shared" si="412"/>
        <v>46274</v>
      </c>
      <c r="L331" s="11">
        <f t="shared" si="412"/>
        <v>46275</v>
      </c>
      <c r="M331" s="11">
        <f t="shared" si="412"/>
        <v>46276</v>
      </c>
      <c r="N331" s="11">
        <f t="shared" si="412"/>
        <v>46277</v>
      </c>
      <c r="O331" s="11">
        <f t="shared" si="412"/>
        <v>46278</v>
      </c>
      <c r="P331" s="11">
        <f t="shared" si="412"/>
        <v>46279</v>
      </c>
      <c r="Q331" s="11">
        <f t="shared" si="412"/>
        <v>46280</v>
      </c>
      <c r="R331" s="11">
        <f t="shared" si="412"/>
        <v>46281</v>
      </c>
      <c r="S331" s="11">
        <f t="shared" si="412"/>
        <v>46282</v>
      </c>
      <c r="T331" s="11">
        <f t="shared" si="412"/>
        <v>46283</v>
      </c>
      <c r="U331" s="11">
        <f t="shared" si="412"/>
        <v>46284</v>
      </c>
      <c r="V331" s="11">
        <f t="shared" si="412"/>
        <v>46285</v>
      </c>
      <c r="W331" s="11">
        <f t="shared" si="412"/>
        <v>46286</v>
      </c>
      <c r="X331" s="11">
        <f t="shared" si="412"/>
        <v>46287</v>
      </c>
      <c r="Y331" s="11">
        <f t="shared" si="412"/>
        <v>46288</v>
      </c>
      <c r="Z331" s="11">
        <f t="shared" si="412"/>
        <v>46289</v>
      </c>
      <c r="AA331" s="11">
        <f t="shared" si="412"/>
        <v>46290</v>
      </c>
      <c r="AB331" s="11">
        <f t="shared" si="412"/>
        <v>46291</v>
      </c>
      <c r="AC331" s="11">
        <f t="shared" si="412"/>
        <v>46292</v>
      </c>
      <c r="AD331" s="11">
        <f t="shared" si="412"/>
        <v>46293</v>
      </c>
      <c r="AE331" s="11">
        <f t="shared" si="412"/>
        <v>46294</v>
      </c>
      <c r="AF331" s="11">
        <f t="shared" si="412"/>
        <v>46295</v>
      </c>
      <c r="AG331" s="29" t="str">
        <f t="shared" si="412"/>
        <v/>
      </c>
      <c r="AH331" s="257"/>
      <c r="AI331" s="258"/>
      <c r="AJ331" s="258"/>
      <c r="AK331" s="258"/>
      <c r="AL331" s="259"/>
      <c r="AM331" s="263"/>
      <c r="AN331" s="264"/>
      <c r="AO331" s="265"/>
      <c r="AP331" s="268"/>
      <c r="AQ331" s="269"/>
      <c r="AR331" s="271"/>
      <c r="AS331" s="207"/>
      <c r="AT331" s="221"/>
      <c r="AU331" s="241"/>
      <c r="AV331" s="241"/>
      <c r="AW331" s="40"/>
      <c r="AX331" s="244"/>
      <c r="AY331" s="245"/>
      <c r="AZ331" s="2"/>
      <c r="BA331" s="2"/>
      <c r="BB331" s="2"/>
      <c r="BC331" s="2"/>
      <c r="BD331" s="2"/>
      <c r="BE331" s="2"/>
      <c r="BF331" s="2"/>
      <c r="BG331" s="2"/>
    </row>
    <row r="332" spans="1:59" s="4" customFormat="1" ht="13" hidden="1" customHeight="1" outlineLevel="1" x14ac:dyDescent="0.2">
      <c r="A332" s="2"/>
      <c r="B332" s="10" t="s">
        <v>2</v>
      </c>
      <c r="C332" s="12" t="str">
        <f t="shared" ref="C332:AG332" si="413">TEXT(C331,"aaa")</f>
        <v>火</v>
      </c>
      <c r="D332" s="12" t="str">
        <f t="shared" si="413"/>
        <v>水</v>
      </c>
      <c r="E332" s="12" t="str">
        <f t="shared" si="413"/>
        <v>木</v>
      </c>
      <c r="F332" s="17" t="str">
        <f t="shared" si="413"/>
        <v>金</v>
      </c>
      <c r="G332" s="12" t="str">
        <f t="shared" si="413"/>
        <v>土</v>
      </c>
      <c r="H332" s="12" t="str">
        <f t="shared" si="413"/>
        <v>日</v>
      </c>
      <c r="I332" s="12" t="str">
        <f t="shared" si="413"/>
        <v>月</v>
      </c>
      <c r="J332" s="12" t="str">
        <f t="shared" si="413"/>
        <v>火</v>
      </c>
      <c r="K332" s="12" t="str">
        <f t="shared" si="413"/>
        <v>水</v>
      </c>
      <c r="L332" s="12" t="str">
        <f t="shared" si="413"/>
        <v>木</v>
      </c>
      <c r="M332" s="12" t="str">
        <f t="shared" si="413"/>
        <v>金</v>
      </c>
      <c r="N332" s="12" t="str">
        <f t="shared" si="413"/>
        <v>土</v>
      </c>
      <c r="O332" s="12" t="str">
        <f t="shared" si="413"/>
        <v>日</v>
      </c>
      <c r="P332" s="12" t="str">
        <f t="shared" si="413"/>
        <v>月</v>
      </c>
      <c r="Q332" s="12" t="str">
        <f t="shared" si="413"/>
        <v>火</v>
      </c>
      <c r="R332" s="12" t="str">
        <f t="shared" si="413"/>
        <v>水</v>
      </c>
      <c r="S332" s="12" t="str">
        <f t="shared" si="413"/>
        <v>木</v>
      </c>
      <c r="T332" s="12" t="str">
        <f t="shared" si="413"/>
        <v>金</v>
      </c>
      <c r="U332" s="12" t="str">
        <f t="shared" si="413"/>
        <v>土</v>
      </c>
      <c r="V332" s="12" t="str">
        <f t="shared" si="413"/>
        <v>日</v>
      </c>
      <c r="W332" s="12" t="str">
        <f t="shared" si="413"/>
        <v>月</v>
      </c>
      <c r="X332" s="12" t="str">
        <f t="shared" si="413"/>
        <v>火</v>
      </c>
      <c r="Y332" s="12" t="str">
        <f t="shared" si="413"/>
        <v>水</v>
      </c>
      <c r="Z332" s="12" t="str">
        <f t="shared" si="413"/>
        <v>木</v>
      </c>
      <c r="AA332" s="12" t="str">
        <f t="shared" si="413"/>
        <v>金</v>
      </c>
      <c r="AB332" s="12" t="str">
        <f t="shared" si="413"/>
        <v>土</v>
      </c>
      <c r="AC332" s="12" t="str">
        <f t="shared" si="413"/>
        <v>日</v>
      </c>
      <c r="AD332" s="12" t="str">
        <f t="shared" si="413"/>
        <v>月</v>
      </c>
      <c r="AE332" s="12" t="str">
        <f t="shared" si="413"/>
        <v>火</v>
      </c>
      <c r="AF332" s="12" t="str">
        <f t="shared" si="413"/>
        <v>水</v>
      </c>
      <c r="AG332" s="180" t="str">
        <f t="shared" si="413"/>
        <v/>
      </c>
      <c r="AH332" s="246" t="s">
        <v>83</v>
      </c>
      <c r="AI332" s="247" t="s">
        <v>84</v>
      </c>
      <c r="AJ332" s="247" t="s">
        <v>85</v>
      </c>
      <c r="AK332" s="247" t="s">
        <v>86</v>
      </c>
      <c r="AL332" s="248" t="s">
        <v>87</v>
      </c>
      <c r="AM332" s="249" t="s">
        <v>40</v>
      </c>
      <c r="AN332" s="228" t="s">
        <v>12</v>
      </c>
      <c r="AO332" s="231" t="s">
        <v>47</v>
      </c>
      <c r="AP332" s="234" t="s">
        <v>40</v>
      </c>
      <c r="AQ332" s="237" t="s">
        <v>13</v>
      </c>
      <c r="AR332" s="240"/>
      <c r="AS332" s="221"/>
      <c r="AT332" s="221"/>
      <c r="AU332" s="171"/>
      <c r="AV332" s="171"/>
      <c r="AW332" s="40"/>
      <c r="AX332" s="223" t="s">
        <v>89</v>
      </c>
      <c r="AY332" s="224">
        <f>ABS(IF(WEEKDAY(C330,3)=0,7,WEEKDAY(C330,3)-7))</f>
        <v>6</v>
      </c>
      <c r="AZ332" s="2"/>
      <c r="BA332" s="2"/>
      <c r="BB332" s="2"/>
      <c r="BC332" s="2"/>
      <c r="BD332" s="2"/>
      <c r="BE332" s="2"/>
      <c r="BF332" s="2"/>
      <c r="BG332" s="2"/>
    </row>
    <row r="333" spans="1:59" s="4" customFormat="1" ht="25.5" hidden="1" customHeight="1" outlineLevel="1" x14ac:dyDescent="0.2">
      <c r="A333" s="3"/>
      <c r="B333" s="225" t="s">
        <v>3</v>
      </c>
      <c r="C333" s="218" t="str">
        <f>IFERROR(VLOOKUP(C331,祝日一覧!$A:$C,3,FALSE),"")</f>
        <v/>
      </c>
      <c r="D333" s="218" t="str">
        <f>IFERROR(VLOOKUP(D331,祝日一覧!$A:$C,3,FALSE),"")</f>
        <v/>
      </c>
      <c r="E333" s="218" t="str">
        <f>IFERROR(VLOOKUP(E331,祝日一覧!$A:$C,3,FALSE),"")</f>
        <v/>
      </c>
      <c r="F333" s="218" t="str">
        <f>IFERROR(VLOOKUP(F331,祝日一覧!$A:$C,3,FALSE),"")</f>
        <v/>
      </c>
      <c r="G333" s="218" t="str">
        <f>IFERROR(VLOOKUP(G331,祝日一覧!$A:$C,3,FALSE),"")</f>
        <v/>
      </c>
      <c r="H333" s="218" t="str">
        <f>IFERROR(VLOOKUP(H331,祝日一覧!$A:$C,3,FALSE),"")</f>
        <v/>
      </c>
      <c r="I333" s="218" t="str">
        <f>IFERROR(VLOOKUP(I331,祝日一覧!$A:$C,3,FALSE),"")</f>
        <v/>
      </c>
      <c r="J333" s="218" t="str">
        <f>IFERROR(VLOOKUP(J331,祝日一覧!$A:$C,3,FALSE),"")</f>
        <v/>
      </c>
      <c r="K333" s="218" t="str">
        <f>IFERROR(VLOOKUP(K331,祝日一覧!$A:$C,3,FALSE),"")</f>
        <v/>
      </c>
      <c r="L333" s="218" t="str">
        <f>IFERROR(VLOOKUP(L331,祝日一覧!$A:$C,3,FALSE),"")</f>
        <v/>
      </c>
      <c r="M333" s="218" t="str">
        <f>IFERROR(VLOOKUP(M331,祝日一覧!$A:$C,3,FALSE),"")</f>
        <v/>
      </c>
      <c r="N333" s="218" t="str">
        <f>IFERROR(VLOOKUP(N331,祝日一覧!$A:$C,3,FALSE),"")</f>
        <v/>
      </c>
      <c r="O333" s="218" t="str">
        <f>IFERROR(VLOOKUP(O331,祝日一覧!$A:$C,3,FALSE),"")</f>
        <v/>
      </c>
      <c r="P333" s="218" t="str">
        <f>IFERROR(VLOOKUP(P331,祝日一覧!$A:$C,3,FALSE),"")</f>
        <v/>
      </c>
      <c r="Q333" s="218" t="str">
        <f>IFERROR(VLOOKUP(Q331,祝日一覧!$A:$C,3,FALSE),"")</f>
        <v/>
      </c>
      <c r="R333" s="218" t="str">
        <f>IFERROR(VLOOKUP(R331,祝日一覧!$A:$C,3,FALSE),"")</f>
        <v/>
      </c>
      <c r="S333" s="218" t="str">
        <f>IFERROR(VLOOKUP(S331,祝日一覧!$A:$C,3,FALSE),"")</f>
        <v/>
      </c>
      <c r="T333" s="218" t="str">
        <f>IFERROR(VLOOKUP(T331,祝日一覧!$A:$C,3,FALSE),"")</f>
        <v/>
      </c>
      <c r="U333" s="218" t="str">
        <f>IFERROR(VLOOKUP(U331,祝日一覧!$A:$C,3,FALSE),"")</f>
        <v/>
      </c>
      <c r="V333" s="218" t="str">
        <f>IFERROR(VLOOKUP(V331,祝日一覧!$A:$C,3,FALSE),"")</f>
        <v/>
      </c>
      <c r="W333" s="218" t="str">
        <f>IFERROR(VLOOKUP(W331,祝日一覧!$A:$C,3,FALSE),"")</f>
        <v>敬老の日</v>
      </c>
      <c r="X333" s="218" t="str">
        <f>IFERROR(VLOOKUP(X331,祝日一覧!$A:$C,3,FALSE),"")</f>
        <v>国民の休日</v>
      </c>
      <c r="Y333" s="218" t="str">
        <f>IFERROR(VLOOKUP(Y331,祝日一覧!$A:$C,3,FALSE),"")</f>
        <v>秋分の日</v>
      </c>
      <c r="Z333" s="218" t="str">
        <f>IFERROR(VLOOKUP(Z331,祝日一覧!$A:$C,3,FALSE),"")</f>
        <v/>
      </c>
      <c r="AA333" s="218" t="str">
        <f>IFERROR(VLOOKUP(AA331,祝日一覧!$A:$C,3,FALSE),"")</f>
        <v/>
      </c>
      <c r="AB333" s="218" t="str">
        <f>IFERROR(VLOOKUP(AB331,祝日一覧!$A:$C,3,FALSE),"")</f>
        <v/>
      </c>
      <c r="AC333" s="218" t="str">
        <f>IFERROR(VLOOKUP(AC331,祝日一覧!$A:$C,3,FALSE),"")</f>
        <v/>
      </c>
      <c r="AD333" s="218" t="str">
        <f>IFERROR(VLOOKUP(AD331,祝日一覧!$A:$C,3,FALSE),"")</f>
        <v/>
      </c>
      <c r="AE333" s="218" t="str">
        <f>IFERROR(VLOOKUP(AE331,祝日一覧!$A:$C,3,FALSE),"")</f>
        <v/>
      </c>
      <c r="AF333" s="218" t="str">
        <f>IFERROR(VLOOKUP(AF331,祝日一覧!$A:$C,3,FALSE),"")</f>
        <v/>
      </c>
      <c r="AG333" s="208" t="str">
        <f>IFERROR(VLOOKUP(AG331,祝日一覧!$A:$C,3,FALSE),"")</f>
        <v/>
      </c>
      <c r="AH333" s="246"/>
      <c r="AI333" s="247"/>
      <c r="AJ333" s="247"/>
      <c r="AK333" s="247"/>
      <c r="AL333" s="248"/>
      <c r="AM333" s="250"/>
      <c r="AN333" s="229"/>
      <c r="AO333" s="232"/>
      <c r="AP333" s="235"/>
      <c r="AQ333" s="238"/>
      <c r="AR333" s="240"/>
      <c r="AS333" s="221"/>
      <c r="AT333" s="222"/>
      <c r="AU333" s="179"/>
      <c r="AV333" s="171"/>
      <c r="AW333" s="40"/>
      <c r="AX333" s="223"/>
      <c r="AY333" s="224"/>
      <c r="AZ333" s="3"/>
      <c r="BA333" s="3"/>
      <c r="BB333" s="3"/>
      <c r="BC333" s="3"/>
      <c r="BD333" s="3"/>
      <c r="BE333" s="3"/>
      <c r="BF333" s="3"/>
      <c r="BG333" s="3"/>
    </row>
    <row r="334" spans="1:59" s="4" customFormat="1" ht="35.5" hidden="1" customHeight="1" outlineLevel="1" x14ac:dyDescent="0.2">
      <c r="A334" s="3"/>
      <c r="B334" s="226"/>
      <c r="C334" s="219"/>
      <c r="D334" s="219"/>
      <c r="E334" s="219"/>
      <c r="F334" s="219"/>
      <c r="G334" s="219"/>
      <c r="H334" s="219"/>
      <c r="I334" s="219"/>
      <c r="J334" s="219"/>
      <c r="K334" s="219"/>
      <c r="L334" s="219"/>
      <c r="M334" s="219"/>
      <c r="N334" s="219"/>
      <c r="O334" s="219"/>
      <c r="P334" s="219"/>
      <c r="Q334" s="219"/>
      <c r="R334" s="219"/>
      <c r="S334" s="219"/>
      <c r="T334" s="219"/>
      <c r="U334" s="219"/>
      <c r="V334" s="219"/>
      <c r="W334" s="219"/>
      <c r="X334" s="219"/>
      <c r="Y334" s="219"/>
      <c r="Z334" s="219"/>
      <c r="AA334" s="219"/>
      <c r="AB334" s="219"/>
      <c r="AC334" s="219"/>
      <c r="AD334" s="219"/>
      <c r="AE334" s="219"/>
      <c r="AF334" s="219"/>
      <c r="AG334" s="209"/>
      <c r="AH334" s="93" t="str">
        <f>IF($AY332=7,DBCS(1&amp;"日～"&amp;7&amp;"日"),DBCS("前"&amp;DAY(EOMONTH($C330-1,0))-6+$AY332&amp;"日～"&amp;$AY332&amp;"日"))</f>
        <v>前３１日～６日</v>
      </c>
      <c r="AI334" s="112" t="str">
        <f>DBCS($AY332+1&amp;"日～"&amp;$AY332+7&amp;"日")</f>
        <v>７日～１３日</v>
      </c>
      <c r="AJ334" s="112" t="str">
        <f>DBCS($AY332+8&amp;"日～"&amp;$AY332+14&amp;"日")</f>
        <v>１４日～２０日</v>
      </c>
      <c r="AK334" s="112" t="str">
        <f>DBCS($AY332+15&amp;"日～"&amp;$AY332+21&amp;"日")</f>
        <v>２１日～２７日</v>
      </c>
      <c r="AL334" s="113" t="str">
        <f>IF(AND(AY332=7,AY336=0),"-",IF($AY340=3,"-",DBCS($AY332+22&amp;"日～"&amp;$AY332+28&amp;"日")))</f>
        <v>-</v>
      </c>
      <c r="AM334" s="250"/>
      <c r="AN334" s="229"/>
      <c r="AO334" s="232"/>
      <c r="AP334" s="235"/>
      <c r="AQ334" s="238"/>
      <c r="AR334" s="178"/>
      <c r="AS334" s="174"/>
      <c r="AT334" s="174"/>
      <c r="AU334" s="184"/>
      <c r="AV334" s="184"/>
      <c r="AW334" s="40"/>
      <c r="AX334" s="99" t="s">
        <v>90</v>
      </c>
      <c r="AY334" s="100">
        <f>DAY(EOMONTH(C330,0))</f>
        <v>30</v>
      </c>
      <c r="AZ334" s="3"/>
      <c r="BA334" s="211" t="s">
        <v>105</v>
      </c>
      <c r="BB334" s="212"/>
      <c r="BC334" s="212"/>
      <c r="BD334" s="212"/>
      <c r="BE334" s="212"/>
      <c r="BF334" s="212"/>
      <c r="BG334" s="213"/>
    </row>
    <row r="335" spans="1:59" s="4" customFormat="1" ht="19.5" hidden="1" customHeight="1" outlineLevel="1" x14ac:dyDescent="0.2">
      <c r="A335" s="3"/>
      <c r="B335" s="226"/>
      <c r="C335" s="219"/>
      <c r="D335" s="219"/>
      <c r="E335" s="219"/>
      <c r="F335" s="219"/>
      <c r="G335" s="219"/>
      <c r="H335" s="219"/>
      <c r="I335" s="219"/>
      <c r="J335" s="219"/>
      <c r="K335" s="219"/>
      <c r="L335" s="219"/>
      <c r="M335" s="219"/>
      <c r="N335" s="219"/>
      <c r="O335" s="219"/>
      <c r="P335" s="219"/>
      <c r="Q335" s="219"/>
      <c r="R335" s="219"/>
      <c r="S335" s="219"/>
      <c r="T335" s="219"/>
      <c r="U335" s="219"/>
      <c r="V335" s="219"/>
      <c r="W335" s="219"/>
      <c r="X335" s="219"/>
      <c r="Y335" s="219"/>
      <c r="Z335" s="219"/>
      <c r="AA335" s="219"/>
      <c r="AB335" s="219"/>
      <c r="AC335" s="219"/>
      <c r="AD335" s="219"/>
      <c r="AE335" s="219"/>
      <c r="AF335" s="219"/>
      <c r="AG335" s="209"/>
      <c r="AH335" s="93" t="e">
        <f ca="1">IF(AH336&gt;=0.285,"達成","未")</f>
        <v>#DIV/0!</v>
      </c>
      <c r="AI335" s="166" t="e">
        <f ca="1">IF(AI336&gt;=0.285,"達成","未")</f>
        <v>#DIV/0!</v>
      </c>
      <c r="AJ335" s="166" t="e">
        <f t="shared" ref="AJ335:AK335" ca="1" si="414">IF(AJ336&gt;=0.285,"達成","未")</f>
        <v>#DIV/0!</v>
      </c>
      <c r="AK335" s="166" t="e">
        <f t="shared" ca="1" si="414"/>
        <v>#DIV/0!</v>
      </c>
      <c r="AL335" s="167" t="str">
        <f ca="1">IF(AL336="-","-",IF(AL336&gt;=0.285,"達成","未"))</f>
        <v>-</v>
      </c>
      <c r="AM335" s="251"/>
      <c r="AN335" s="230"/>
      <c r="AO335" s="233"/>
      <c r="AP335" s="236"/>
      <c r="AQ335" s="239"/>
      <c r="AR335" s="178"/>
      <c r="AS335" s="174"/>
      <c r="AT335" s="174"/>
      <c r="AU335" s="184"/>
      <c r="AV335" s="184"/>
      <c r="AW335" s="40"/>
      <c r="AX335" s="99"/>
      <c r="AY335" s="100"/>
      <c r="AZ335" s="3"/>
      <c r="BA335" s="168"/>
      <c r="BB335" s="169"/>
      <c r="BC335" s="169"/>
      <c r="BD335" s="169"/>
      <c r="BE335" s="169"/>
      <c r="BF335" s="169"/>
      <c r="BG335" s="170"/>
    </row>
    <row r="336" spans="1:59" s="4" customFormat="1" ht="20.149999999999999" hidden="1" customHeight="1" outlineLevel="1" thickBot="1" x14ac:dyDescent="0.25">
      <c r="B336" s="227"/>
      <c r="C336" s="220"/>
      <c r="D336" s="220"/>
      <c r="E336" s="220"/>
      <c r="F336" s="220"/>
      <c r="G336" s="220"/>
      <c r="H336" s="220"/>
      <c r="I336" s="220"/>
      <c r="J336" s="220"/>
      <c r="K336" s="220"/>
      <c r="L336" s="220"/>
      <c r="M336" s="220"/>
      <c r="N336" s="220"/>
      <c r="O336" s="220"/>
      <c r="P336" s="220"/>
      <c r="Q336" s="220"/>
      <c r="R336" s="220"/>
      <c r="S336" s="220"/>
      <c r="T336" s="220"/>
      <c r="U336" s="220"/>
      <c r="V336" s="220"/>
      <c r="W336" s="220"/>
      <c r="X336" s="220"/>
      <c r="Y336" s="220"/>
      <c r="Z336" s="220"/>
      <c r="AA336" s="220"/>
      <c r="AB336" s="220"/>
      <c r="AC336" s="220"/>
      <c r="AD336" s="220"/>
      <c r="AE336" s="220"/>
      <c r="AF336" s="220"/>
      <c r="AG336" s="210"/>
      <c r="AH336" s="114" t="e">
        <f ca="1">AVERAGE(AH337:AH342)</f>
        <v>#DIV/0!</v>
      </c>
      <c r="AI336" s="115" t="e">
        <f t="shared" ref="AI336:AK336" ca="1" si="415">AVERAGE(AI337:AI342)</f>
        <v>#DIV/0!</v>
      </c>
      <c r="AJ336" s="115" t="e">
        <f t="shared" ca="1" si="415"/>
        <v>#DIV/0!</v>
      </c>
      <c r="AK336" s="115" t="e">
        <f t="shared" ca="1" si="415"/>
        <v>#DIV/0!</v>
      </c>
      <c r="AL336" s="104" t="str">
        <f ca="1">IFERROR(AVERAGE(AL337:AL342),"-")</f>
        <v>-</v>
      </c>
      <c r="AM336" s="64"/>
      <c r="AN336" s="48" t="e">
        <f>AVERAGE(AN337:AN342)</f>
        <v>#DIV/0!</v>
      </c>
      <c r="AO336" s="30" t="e">
        <f>IF(AN336&gt;=0.285,"達成","未")</f>
        <v>#DIV/0!</v>
      </c>
      <c r="AP336" s="71"/>
      <c r="AQ336" s="72" t="e">
        <f>AVERAGE(AQ337:AQ342)</f>
        <v>#DIV/0!</v>
      </c>
      <c r="AR336" s="62" t="s">
        <v>15</v>
      </c>
      <c r="AS336" s="49" t="s">
        <v>16</v>
      </c>
      <c r="AT336" s="50" t="s">
        <v>58</v>
      </c>
      <c r="AU336" s="38" t="s">
        <v>56</v>
      </c>
      <c r="AV336" s="173" t="s">
        <v>57</v>
      </c>
      <c r="AW336" s="60" t="s">
        <v>66</v>
      </c>
      <c r="AX336" s="214" t="s">
        <v>91</v>
      </c>
      <c r="AY336" s="215">
        <f>MOD(AY334-AY332,7)</f>
        <v>3</v>
      </c>
      <c r="AZ336" s="97" t="s">
        <v>106</v>
      </c>
      <c r="BA336" s="111"/>
      <c r="BB336" s="111" t="s">
        <v>83</v>
      </c>
      <c r="BC336" s="111" t="s">
        <v>84</v>
      </c>
      <c r="BD336" s="111" t="s">
        <v>85</v>
      </c>
      <c r="BE336" s="111" t="s">
        <v>86</v>
      </c>
      <c r="BF336" s="111" t="s">
        <v>87</v>
      </c>
      <c r="BG336" s="111" t="s">
        <v>101</v>
      </c>
    </row>
    <row r="337" spans="1:59" s="4" customFormat="1" ht="20.149999999999999" hidden="1" customHeight="1" outlineLevel="1" x14ac:dyDescent="0.2">
      <c r="B337" s="51" t="str">
        <f>IF($R$5&lt;&gt;"",$R$5,"-")</f>
        <v>-</v>
      </c>
      <c r="C337" s="182"/>
      <c r="D337" s="182"/>
      <c r="E337" s="182"/>
      <c r="F337" s="182"/>
      <c r="G337" s="182"/>
      <c r="H337" s="182"/>
      <c r="I337" s="182"/>
      <c r="J337" s="182"/>
      <c r="K337" s="182"/>
      <c r="L337" s="182"/>
      <c r="M337" s="182"/>
      <c r="N337" s="182"/>
      <c r="O337" s="182"/>
      <c r="P337" s="182"/>
      <c r="Q337" s="182"/>
      <c r="R337" s="182"/>
      <c r="S337" s="182"/>
      <c r="T337" s="182"/>
      <c r="U337" s="182"/>
      <c r="V337" s="182"/>
      <c r="W337" s="182"/>
      <c r="X337" s="182"/>
      <c r="Y337" s="182"/>
      <c r="Z337" s="182"/>
      <c r="AA337" s="182"/>
      <c r="AB337" s="182"/>
      <c r="AC337" s="182"/>
      <c r="AD337" s="182"/>
      <c r="AE337" s="182"/>
      <c r="AF337" s="182"/>
      <c r="AG337" s="61"/>
      <c r="AH337" s="122" t="str">
        <f ca="1">IFERROR(IF(B337="-","-",IF(AY332=7,COUNTIF(OFFSET($C337,0,0,1,$AY332),"○")/(7-BB337),(COUNTIF(OFFSET($C337,0,0,1,$AY332),"○")+COUNTIF(OFFSET($C337,-14,DAY(EOMONTH(C330-1,0))-7+$AY332,1,7-$AY332),"○"))/(7-BB337))),"-")</f>
        <v>-</v>
      </c>
      <c r="AI337" s="116" t="str">
        <f ca="1">IF($B337="-","-",COUNTIF(OFFSET($C337,0,$AY332,1,7),"○")/7-BC337)</f>
        <v>-</v>
      </c>
      <c r="AJ337" s="145" t="str">
        <f ca="1">IF($B337="-","-",COUNTIF(OFFSET($C337,0,$AY332,1,7),"○")/7-BD337)</f>
        <v>-</v>
      </c>
      <c r="AK337" s="145" t="str">
        <f ca="1">IF($B337="-","-",COUNTIF(OFFSET($C337,0,$AY332,1,7),"○")/7-BE337)</f>
        <v>-</v>
      </c>
      <c r="AL337" s="146" t="str">
        <f ca="1">IF($B337="-","-",IF((AY340+SIGN(AY332))&lt;5,"-",COUNTIF(OFFSET(C337,0,AY332+21,1,7),"○")/(7-BF337)))</f>
        <v>-</v>
      </c>
      <c r="AM337" s="65">
        <f>AU337</f>
        <v>0</v>
      </c>
      <c r="AN337" s="41" t="str">
        <f>IFERROR(AM337/AS337,"")</f>
        <v/>
      </c>
      <c r="AO337" s="67" t="str">
        <f t="shared" ref="AO337:AO342" si="416">IFERROR(IF(B337="-",B337,IF(AM337/AS337&gt;=0.285,"達成","未")),"-")</f>
        <v>-</v>
      </c>
      <c r="AP337" s="73">
        <f t="shared" ref="AP337:AP342" si="417">AV337</f>
        <v>0</v>
      </c>
      <c r="AQ337" s="74" t="str">
        <f>IFERROR(AP337/AT337,"")</f>
        <v/>
      </c>
      <c r="AR337" s="176">
        <f>COUNT(C331:AG331)</f>
        <v>30</v>
      </c>
      <c r="AS337" s="175">
        <f t="shared" ref="AS337:AS342" si="418">IF(OR(B337="-",B337=""),0,IFERROR(AR337-COUNTIF(C337:AG337,"外"),))</f>
        <v>0</v>
      </c>
      <c r="AT337" s="175">
        <f t="shared" ref="AT337:AT342" si="419">AS337+AT323</f>
        <v>0</v>
      </c>
      <c r="AU337" s="175">
        <f t="shared" ref="AU337:AU342" si="420">COUNTIF(C337:AG337,"○")</f>
        <v>0</v>
      </c>
      <c r="AV337" s="175">
        <f t="shared" ref="AV337:AV342" si="421">AV323+AU337</f>
        <v>0</v>
      </c>
      <c r="AW337" s="98">
        <f>IF(C330&gt;DATE($K$6,$M$6,1),0,IF(SUM(AS337:AS342)=0,1,IF(AO336="達成",1,0)))</f>
        <v>0</v>
      </c>
      <c r="AX337" s="214"/>
      <c r="AY337" s="215"/>
      <c r="AZ337" s="98">
        <f>IF(C330&gt;DATE($K$6,$M$6,1),0,IF(SUM(AS337:AS342)=0,1,IF(AND(AH336&gt;0.285,AI336&gt;0.285,AJ336&gt;0.285,AK336&gt;0.285,AL336&gt;0.285),1,0)))</f>
        <v>0</v>
      </c>
      <c r="BA337" s="111" t="s">
        <v>95</v>
      </c>
      <c r="BB337" s="111">
        <f ca="1">IF(AY332=7,COUNTIF(OFFSET($C337,0,0,1,$AY332),"外"),COUNTIF(OFFSET($C337,0,0,1,$AY332),"外")+COUNTIF(OFFSET($C337,-13,DAY(EOMONTH(C330-1,0))-7+$AY332,1,7-$AY332),"外"))</f>
        <v>0</v>
      </c>
      <c r="BC337" s="111">
        <f ca="1">COUNTIF(OFFSET($C337,0,$AY332,1,7),"外")</f>
        <v>0</v>
      </c>
      <c r="BD337" s="111">
        <f ca="1">COUNTIF(OFFSET($C337,0,$AY332+7,1,7),"外")</f>
        <v>0</v>
      </c>
      <c r="BE337" s="111">
        <f ca="1">COUNTIF(OFFSET($C337,0,$AY332+14,1,7),"外")</f>
        <v>0</v>
      </c>
      <c r="BF337" s="111">
        <f ca="1">COUNTIF(OFFSET(C337,0,AY332+21,1,7),"外")</f>
        <v>0</v>
      </c>
      <c r="BG337" s="111">
        <f ca="1">SUM(BB337:BF337)</f>
        <v>0</v>
      </c>
    </row>
    <row r="338" spans="1:59" s="4" customFormat="1" ht="20.149999999999999" hidden="1" customHeight="1" outlineLevel="1" x14ac:dyDescent="0.2">
      <c r="B338" s="45" t="str">
        <f>IF($S$5&lt;&gt;"",$S$5,"-")</f>
        <v>-</v>
      </c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80"/>
      <c r="AH338" s="90" t="str">
        <f ca="1">IFERROR(IF(B323="-","-",IF(AY332=7,COUNTIF(OFFSET($C338,0,0,1,$AY332),"○")/(7-BB338),(COUNTIF(OFFSET($C338,0,0,1,$AY332),"○")+COUNTIF(OFFSET($C338,-14,DAY(EOMONTH(C330-1,0))-7+$AY332,1,7-$AY332),"○"))/(7-BB338))),"-")</f>
        <v>-</v>
      </c>
      <c r="AI338" s="89" t="str">
        <f ca="1">IF(B338="-","-",COUNTIF(OFFSET($C338,0,$AY332,1,7),"○")/7-BC338)</f>
        <v>-</v>
      </c>
      <c r="AJ338" s="89" t="str">
        <f ca="1">IF($B338="-","-",COUNTIF(OFFSET($C338,0,$AY333,1,7),"○")/7-BD338)</f>
        <v>-</v>
      </c>
      <c r="AK338" s="89" t="str">
        <f ca="1">IF($B338="-","-",COUNTIF(OFFSET($C338,0,$AY332,1,7),"○")/7-BE338)</f>
        <v>-</v>
      </c>
      <c r="AL338" s="105" t="str">
        <f ca="1">IF($B338="-","-",IF((AY340+SIGN(AY332))&lt;5,"-",COUNTIF(OFFSET(C338,0,AY332+21,1,7),"○")/(7-BF338)))</f>
        <v>-</v>
      </c>
      <c r="AM338" s="172">
        <f t="shared" ref="AM338:AM340" si="422">AU338</f>
        <v>0</v>
      </c>
      <c r="AN338" s="41" t="str">
        <f t="shared" ref="AN338" si="423">IFERROR(AM338/AS338,"")</f>
        <v/>
      </c>
      <c r="AO338" s="66" t="str">
        <f t="shared" si="416"/>
        <v>-</v>
      </c>
      <c r="AP338" s="177">
        <f t="shared" si="417"/>
        <v>0</v>
      </c>
      <c r="AQ338" s="75" t="str">
        <f t="shared" ref="AQ338:AQ340" si="424">IFERROR(AP338/AT338,"")</f>
        <v/>
      </c>
      <c r="AR338" s="176">
        <f>COUNT(C331:AG331)</f>
        <v>30</v>
      </c>
      <c r="AS338" s="175">
        <f t="shared" si="418"/>
        <v>0</v>
      </c>
      <c r="AT338" s="175">
        <f t="shared" si="419"/>
        <v>0</v>
      </c>
      <c r="AU338" s="175">
        <f t="shared" si="420"/>
        <v>0</v>
      </c>
      <c r="AV338" s="175">
        <f t="shared" si="421"/>
        <v>0</v>
      </c>
      <c r="AW338" s="40"/>
      <c r="AX338" s="216" t="s">
        <v>92</v>
      </c>
      <c r="AY338" s="196">
        <f>SIGN(AY332)+SIGN(AY336)+AY340</f>
        <v>5</v>
      </c>
      <c r="BA338" s="111" t="s">
        <v>96</v>
      </c>
      <c r="BB338" s="111">
        <f ca="1">IF(AY332=7,COUNTIF(OFFSET($C338,0,0,1,$AY332),"外"),COUNTIF(OFFSET($C338,0,0,1,$AY332),"外")+COUNTIF(OFFSET($C338,-13,DAY(EOMONTH(C330-1,0))-7+$AY332,1,7-$AY332),"外"))</f>
        <v>0</v>
      </c>
      <c r="BC338" s="111">
        <f ca="1">COUNTIF(OFFSET($C338,0,$AY332,1,7),"外")</f>
        <v>0</v>
      </c>
      <c r="BD338" s="111">
        <f ca="1">COUNTIF(OFFSET($C338,0,$AY332+7,1,7),"外")</f>
        <v>0</v>
      </c>
      <c r="BE338" s="111">
        <f ca="1">COUNTIF(OFFSET($C338,0,$AY332+14,1,7),"外")</f>
        <v>0</v>
      </c>
      <c r="BF338" s="111">
        <f ca="1">COUNTIF(OFFSET(C338,0,AY332+21,1,7),"外")</f>
        <v>0</v>
      </c>
      <c r="BG338" s="111">
        <f t="shared" ref="BG338:BG340" ca="1" si="425">SUM(BB338:BF338)</f>
        <v>0</v>
      </c>
    </row>
    <row r="339" spans="1:59" s="4" customFormat="1" ht="20.149999999999999" hidden="1" customHeight="1" outlineLevel="1" x14ac:dyDescent="0.2">
      <c r="B339" s="45" t="str">
        <f>IF($T$5&lt;&gt;"",$T$5,"-")</f>
        <v>-</v>
      </c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80"/>
      <c r="AH339" s="90" t="str">
        <f ca="1">IFERROR(IF(B339="-","-",IF(AY332=7,COUNTIF(OFFSET($C339,0,0,1,$AY332),"○")/(7-BB339),(COUNTIF(OFFSET($C339,0,0,1,$AY332),"○")+COUNTIF(OFFSET($C339,-14,DAY(EOMONTH(C330-1,0))-7+$AY332,1,7-$AY332),"○"))/(7-BB339))),"-")</f>
        <v>-</v>
      </c>
      <c r="AI339" s="89" t="str">
        <f ca="1">IF(B339="-","-",COUNTIF(OFFSET($C339,0,$AY332,1,7),"○")/7-BC339)</f>
        <v>-</v>
      </c>
      <c r="AJ339" s="89" t="str">
        <f ca="1">IF($B339="-","-",COUNTIF(OFFSET($C339,0,$AY332,1,7),"○")/7-BD339)</f>
        <v>-</v>
      </c>
      <c r="AK339" s="89" t="str">
        <f ca="1">IF($B339="-","-",COUNTIF(OFFSET($C339,0,$AY332,1,7),"○")/7-BE339)</f>
        <v>-</v>
      </c>
      <c r="AL339" s="105" t="str">
        <f ca="1">IF($B339="-","-",IF((AY340+SIGN(AY332))&lt;5,"-",COUNTIF(OFFSET(C339,0,AY332+21,1,7),"○")/(7-BF339)))</f>
        <v>-</v>
      </c>
      <c r="AM339" s="172">
        <f t="shared" si="422"/>
        <v>0</v>
      </c>
      <c r="AN339" s="41" t="str">
        <f>IFERROR(AM339/AS339,"")</f>
        <v/>
      </c>
      <c r="AO339" s="66" t="str">
        <f t="shared" si="416"/>
        <v>-</v>
      </c>
      <c r="AP339" s="177">
        <f t="shared" si="417"/>
        <v>0</v>
      </c>
      <c r="AQ339" s="75" t="str">
        <f t="shared" si="424"/>
        <v/>
      </c>
      <c r="AR339" s="176">
        <f>COUNT(C331:AG331)</f>
        <v>30</v>
      </c>
      <c r="AS339" s="175">
        <f t="shared" si="418"/>
        <v>0</v>
      </c>
      <c r="AT339" s="175">
        <f t="shared" si="419"/>
        <v>0</v>
      </c>
      <c r="AU339" s="175">
        <f t="shared" si="420"/>
        <v>0</v>
      </c>
      <c r="AV339" s="175">
        <f t="shared" si="421"/>
        <v>0</v>
      </c>
      <c r="AW339" s="40"/>
      <c r="AX339" s="217"/>
      <c r="AY339" s="197"/>
      <c r="BA339" s="111" t="s">
        <v>97</v>
      </c>
      <c r="BB339" s="111">
        <f ca="1">IF(AY332=7,COUNTIF(OFFSET($C339,0,0,1,$AY332),"外"),COUNTIF(OFFSET($C339,0,0,1,$AY332),"外")+COUNTIF(OFFSET($C339,-13,DAY(EOMONTH(C330-1,0))-7+$AY332,1,7-$AY332),"外"))</f>
        <v>0</v>
      </c>
      <c r="BC339" s="111">
        <f ca="1">COUNTIF(OFFSET($C339,0,$AY332,1,7),"外")</f>
        <v>0</v>
      </c>
      <c r="BD339" s="111">
        <f ca="1">COUNTIF(OFFSET($C339,0,$AY332+7,1,7),"外")</f>
        <v>0</v>
      </c>
      <c r="BE339" s="111">
        <f ca="1">COUNTIF(OFFSET($C339,0,$AY332+14,1,7),"外")</f>
        <v>0</v>
      </c>
      <c r="BF339" s="111">
        <f ca="1">COUNTIF(OFFSET(C339,0,AY332+21,1,7),"外")</f>
        <v>0</v>
      </c>
      <c r="BG339" s="111">
        <f t="shared" ca="1" si="425"/>
        <v>0</v>
      </c>
    </row>
    <row r="340" spans="1:59" s="4" customFormat="1" ht="20.149999999999999" hidden="1" customHeight="1" outlineLevel="1" x14ac:dyDescent="0.2">
      <c r="B340" s="45" t="str">
        <f>IF($U$5&lt;&gt;"",$U$5,"-")</f>
        <v>-</v>
      </c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80"/>
      <c r="AH340" s="90" t="str">
        <f ca="1">IFERROR(IF(B340="-","-",IF(AY332=7,COUNTIF(OFFSET($C340,0,0,1,$AY332),"○")/(7-BB340),(COUNTIF(OFFSET($C340,0,0,1,$AY332),"○")+COUNTIF(OFFSET($C340,-14,DAY(EOMONTH(C330-1,0))-7+$AY332,1,7-$AY332),"○"))/(7-BB340))),"-")</f>
        <v>-</v>
      </c>
      <c r="AI340" s="89" t="str">
        <f ca="1">IF(B340="-","-",COUNTIF(OFFSET($C340,0,$AY332,1,7),"○")/7-BC340)</f>
        <v>-</v>
      </c>
      <c r="AJ340" s="89" t="str">
        <f ca="1">IF($B340="-","-",COUNTIF(OFFSET($C340,0,$AY332,1,7),"○")/7-BD340)</f>
        <v>-</v>
      </c>
      <c r="AK340" s="89" t="str">
        <f ca="1">IF($B340="-","-",COUNTIF(OFFSET($C340,0,$AY332,1,7),"○")/7-BE340)</f>
        <v>-</v>
      </c>
      <c r="AL340" s="105" t="str">
        <f ca="1">IF($B340="-","-",IF((AY340+SIGN(AY332))&lt;5,"-",COUNTIF(OFFSET(C340,0,AY332+21,1,7),"○")/(7-BF340)))</f>
        <v>-</v>
      </c>
      <c r="AM340" s="172">
        <f t="shared" si="422"/>
        <v>0</v>
      </c>
      <c r="AN340" s="41" t="str">
        <f t="shared" ref="AN340:AN341" si="426">IFERROR(AM340/AS340,"")</f>
        <v/>
      </c>
      <c r="AO340" s="66" t="str">
        <f t="shared" si="416"/>
        <v>-</v>
      </c>
      <c r="AP340" s="177">
        <f t="shared" si="417"/>
        <v>0</v>
      </c>
      <c r="AQ340" s="75" t="str">
        <f t="shared" si="424"/>
        <v/>
      </c>
      <c r="AR340" s="176">
        <f>COUNT(C331:AG331)</f>
        <v>30</v>
      </c>
      <c r="AS340" s="175">
        <f t="shared" si="418"/>
        <v>0</v>
      </c>
      <c r="AT340" s="175">
        <f t="shared" si="419"/>
        <v>0</v>
      </c>
      <c r="AU340" s="175">
        <f t="shared" si="420"/>
        <v>0</v>
      </c>
      <c r="AV340" s="175">
        <f t="shared" si="421"/>
        <v>0</v>
      </c>
      <c r="AW340" s="40"/>
      <c r="AX340" s="194" t="s">
        <v>93</v>
      </c>
      <c r="AY340" s="196">
        <f>ROUNDDOWN((AY334-AY332)/7,0)</f>
        <v>3</v>
      </c>
      <c r="BA340" s="111" t="s">
        <v>98</v>
      </c>
      <c r="BB340" s="111">
        <f ca="1">IF(AY332=7,COUNTIF(OFFSET($C340,0,0,1,$AY332),"外"),COUNTIF(OFFSET($C340,0,0,1,$AY332),"外")+COUNTIF(OFFSET($C340,-13,DAY(EOMONTH(C330-1,0))-7+$AY332,1,7-$AY332),"外"))</f>
        <v>0</v>
      </c>
      <c r="BC340" s="111">
        <f ca="1">COUNTIF(OFFSET($C340,0,$AY332,1,7),"外")</f>
        <v>0</v>
      </c>
      <c r="BD340" s="111">
        <f ca="1">COUNTIF(OFFSET($C340,0,$AY332+7,1,7),"外")</f>
        <v>0</v>
      </c>
      <c r="BE340" s="111">
        <f ca="1">COUNTIF(OFFSET($C340,0,$AY332+14,1,7),"外")</f>
        <v>0</v>
      </c>
      <c r="BF340" s="111">
        <f ca="1">COUNTIF(OFFSET(C340,0,AY332+21,1,7),"外")</f>
        <v>0</v>
      </c>
      <c r="BG340" s="111">
        <f t="shared" ca="1" si="425"/>
        <v>0</v>
      </c>
    </row>
    <row r="341" spans="1:59" s="4" customFormat="1" ht="20.149999999999999" hidden="1" customHeight="1" outlineLevel="1" x14ac:dyDescent="0.2">
      <c r="B341" s="45" t="str">
        <f>IF($V$5&lt;&gt;"",$V$5,"-")</f>
        <v>-</v>
      </c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80"/>
      <c r="AH341" s="90" t="str">
        <f ca="1">IFERROR(IF(B341="-","-",IF(AY332=7,COUNTIF(OFFSET($C341,0,0,1,$AY332),"○")/(7-BB341),(COUNTIF(OFFSET($C341,0,0,1,$AY332),"○")+COUNTIF(OFFSET($C341,-14,DAY(EOMONTH(C330-1,0))-7+$AY332,1,7-$AY332),"○"))/(7-BB341))),"-")</f>
        <v>-</v>
      </c>
      <c r="AI341" s="89" t="str">
        <f ca="1">IF(B341="-","-",COUNTIF(OFFSET($C341,0,$AY332,1,7),"○")/7-BC341)</f>
        <v>-</v>
      </c>
      <c r="AJ341" s="89" t="str">
        <f ca="1">IF($B341="-","-",COUNTIF(OFFSET($C341,0,$AY332,1,7),"○")/7-BD341)</f>
        <v>-</v>
      </c>
      <c r="AK341" s="89" t="str">
        <f ca="1">IF($B341="-","-",COUNTIF(OFFSET($C341,0,$AY332,1,7),"○")/7-BE341)</f>
        <v>-</v>
      </c>
      <c r="AL341" s="105" t="str">
        <f ca="1">IF($B341="-","-",IF((AY340+SIGN(AY332))&lt;5,"-",COUNTIF(OFFSET(C341,0,AY332+21,1,7),"○")/(7-BF341)))</f>
        <v>-</v>
      </c>
      <c r="AM341" s="172">
        <f>AU341</f>
        <v>0</v>
      </c>
      <c r="AN341" s="41" t="str">
        <f t="shared" si="426"/>
        <v/>
      </c>
      <c r="AO341" s="66" t="str">
        <f t="shared" si="416"/>
        <v>-</v>
      </c>
      <c r="AP341" s="177">
        <f t="shared" si="417"/>
        <v>0</v>
      </c>
      <c r="AQ341" s="75" t="str">
        <f>IFERROR(AP341/AT341,"")</f>
        <v/>
      </c>
      <c r="AR341" s="176">
        <f>COUNT(C331:AG331)</f>
        <v>30</v>
      </c>
      <c r="AS341" s="175">
        <f t="shared" si="418"/>
        <v>0</v>
      </c>
      <c r="AT341" s="175">
        <f t="shared" si="419"/>
        <v>0</v>
      </c>
      <c r="AU341" s="175">
        <f t="shared" si="420"/>
        <v>0</v>
      </c>
      <c r="AV341" s="175">
        <f t="shared" si="421"/>
        <v>0</v>
      </c>
      <c r="AW341" s="40"/>
      <c r="AX341" s="195"/>
      <c r="AY341" s="197"/>
      <c r="BA341" s="111" t="s">
        <v>99</v>
      </c>
      <c r="BB341" s="111">
        <f ca="1">IF(AY332=7,COUNTIF(OFFSET($C341,0,0,1,$AY332),"外"),COUNTIF(OFFSET($C341,0,0,1,$AY332),"外")+COUNTIF(OFFSET($C341,-13,DAY(EOMONTH(C330-1,0))-7+$AY332,1,7-$AY332),"外"))</f>
        <v>0</v>
      </c>
      <c r="BC341" s="111">
        <f ca="1">COUNTIF(OFFSET($C341,0,$AY332,1,7),"外")</f>
        <v>0</v>
      </c>
      <c r="BD341" s="111">
        <f ca="1">COUNTIF(OFFSET($C341,0,$AY332+7,1,7),"外")</f>
        <v>0</v>
      </c>
      <c r="BE341" s="111">
        <f ca="1">COUNTIF(OFFSET($C341,0,$AY332+14,1,7),"外")</f>
        <v>0</v>
      </c>
      <c r="BF341" s="111">
        <f ca="1">COUNTIF(OFFSET(C341,0,AY332+21,1,7),"外")</f>
        <v>0</v>
      </c>
      <c r="BG341" s="111">
        <f ca="1">SUM(BB341:BF341)</f>
        <v>0</v>
      </c>
    </row>
    <row r="342" spans="1:59" s="4" customFormat="1" ht="20.149999999999999" hidden="1" customHeight="1" outlineLevel="1" thickBot="1" x14ac:dyDescent="0.25">
      <c r="B342" s="46" t="str">
        <f>IF($W$5&lt;&gt;"",$W$5,"-")</f>
        <v>-</v>
      </c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3"/>
      <c r="AG342" s="55"/>
      <c r="AH342" s="91" t="str">
        <f ca="1">IFERROR(IF(B342="-","-",IF(AY332=7,COUNTIF(OFFSET($C342,0,0,1,$AY332),"○")/(7-BB342),(COUNTIF(OFFSET($C342,0,0,1,$AY332),"○")+COUNTIF(OFFSET($C342,-14,DAY(EOMONTH(C330-1,0))-7+$AY332,1,7-$AY332),"○"))/(7-BB342))),"-")</f>
        <v>-</v>
      </c>
      <c r="AI342" s="92" t="str">
        <f ca="1">IF(B342="-","-",COUNTIF(OFFSET($C342,0,$AY332,1,7),"○")/7-BC342)</f>
        <v>-</v>
      </c>
      <c r="AJ342" s="92" t="str">
        <f ca="1">IF($B342="-","-",COUNTIF(OFFSET($C342,0,$AY332,1,7),"○")/7-BD342)</f>
        <v>-</v>
      </c>
      <c r="AK342" s="92" t="str">
        <f ca="1">IF($B342="-","-",COUNTIF(OFFSET($C342,0,$AY332,1,7),"○")/7-BE342)</f>
        <v>-</v>
      </c>
      <c r="AL342" s="106" t="str">
        <f ca="1">IF($B342="-","-",IF((AY340+SIGN(AY332))&lt;5,"-",COUNTIF(OFFSET(C342,0,AY332+21,1,7),"○")/(7-BF342)))</f>
        <v>-</v>
      </c>
      <c r="AM342" s="64">
        <f t="shared" ref="AM342" si="427">AU342</f>
        <v>0</v>
      </c>
      <c r="AN342" s="48" t="str">
        <f>IFERROR(AM342/AS342,"")</f>
        <v/>
      </c>
      <c r="AO342" s="30" t="str">
        <f t="shared" si="416"/>
        <v>-</v>
      </c>
      <c r="AP342" s="71">
        <f t="shared" si="417"/>
        <v>0</v>
      </c>
      <c r="AQ342" s="72" t="str">
        <f t="shared" ref="AQ342" si="428">IFERROR(AP342/AT342,"")</f>
        <v/>
      </c>
      <c r="AR342" s="176">
        <f>COUNT(C331:AG331)</f>
        <v>30</v>
      </c>
      <c r="AS342" s="175">
        <f t="shared" si="418"/>
        <v>0</v>
      </c>
      <c r="AT342" s="175">
        <f t="shared" si="419"/>
        <v>0</v>
      </c>
      <c r="AU342" s="175">
        <f t="shared" si="420"/>
        <v>0</v>
      </c>
      <c r="AV342" s="175">
        <f t="shared" si="421"/>
        <v>0</v>
      </c>
      <c r="AW342" s="40"/>
      <c r="AX342" s="101"/>
      <c r="AY342" s="102"/>
      <c r="BA342" s="111" t="s">
        <v>100</v>
      </c>
      <c r="BB342" s="111">
        <f ca="1">IF(AY332=7,COUNTIF(OFFSET($C342,0,0,1,$AY332),"外"),COUNTIF(OFFSET($C342,0,0,1,$AY332),"外")+COUNTIF(OFFSET($C342,-13,DAY(EOMONTH(C330-1,0))-7+$AY332,1,7-$AY332),"外"))</f>
        <v>0</v>
      </c>
      <c r="BC342" s="111">
        <f ca="1">COUNTIF(OFFSET($C342,0,$AY332,1,7),"外")</f>
        <v>0</v>
      </c>
      <c r="BD342" s="111">
        <f ca="1">COUNTIF(OFFSET($C342,0,$AY332+7,1,7),"外")</f>
        <v>0</v>
      </c>
      <c r="BE342" s="111">
        <f ca="1">COUNTIF(OFFSET($C342,0,$AY332+14,1,7),"外")</f>
        <v>0</v>
      </c>
      <c r="BF342" s="111">
        <f ca="1">COUNTIF(OFFSET(C342,0,AY332+21,1,7),"外")</f>
        <v>0</v>
      </c>
      <c r="BG342" s="111">
        <f t="shared" ref="BG342" ca="1" si="429">SUM(BB342:BF342)</f>
        <v>0</v>
      </c>
    </row>
    <row r="343" spans="1:59" ht="13.5" hidden="1" outlineLevel="1" thickBot="1" x14ac:dyDescent="0.25">
      <c r="AV343" s="32"/>
    </row>
    <row r="344" spans="1:59" s="4" customFormat="1" ht="13" hidden="1" customHeight="1" outlineLevel="1" x14ac:dyDescent="0.2">
      <c r="A344" s="2"/>
      <c r="B344" s="181" t="s">
        <v>0</v>
      </c>
      <c r="C344" s="252">
        <f>DATE(YEAR(C330),MONTH(C330)+1,DAY(C330))</f>
        <v>46296</v>
      </c>
      <c r="D344" s="253"/>
      <c r="E344" s="253"/>
      <c r="F344" s="253"/>
      <c r="G344" s="253"/>
      <c r="H344" s="253"/>
      <c r="I344" s="253"/>
      <c r="J344" s="253"/>
      <c r="K344" s="253"/>
      <c r="L344" s="253"/>
      <c r="M344" s="253"/>
      <c r="N344" s="253"/>
      <c r="O344" s="253"/>
      <c r="P344" s="253"/>
      <c r="Q344" s="253"/>
      <c r="R344" s="253"/>
      <c r="S344" s="253"/>
      <c r="T344" s="253"/>
      <c r="U344" s="253"/>
      <c r="V344" s="253"/>
      <c r="W344" s="253"/>
      <c r="X344" s="253"/>
      <c r="Y344" s="253"/>
      <c r="Z344" s="253"/>
      <c r="AA344" s="253"/>
      <c r="AB344" s="253"/>
      <c r="AC344" s="253"/>
      <c r="AD344" s="253"/>
      <c r="AE344" s="253"/>
      <c r="AF344" s="253"/>
      <c r="AG344" s="253"/>
      <c r="AH344" s="254" t="s">
        <v>113</v>
      </c>
      <c r="AI344" s="255"/>
      <c r="AJ344" s="255"/>
      <c r="AK344" s="255"/>
      <c r="AL344" s="256"/>
      <c r="AM344" s="260" t="s">
        <v>46</v>
      </c>
      <c r="AN344" s="261"/>
      <c r="AO344" s="262"/>
      <c r="AP344" s="266" t="s">
        <v>11</v>
      </c>
      <c r="AQ344" s="267"/>
      <c r="AR344" s="270" t="s">
        <v>15</v>
      </c>
      <c r="AS344" s="206" t="s">
        <v>16</v>
      </c>
      <c r="AT344" s="221" t="s">
        <v>17</v>
      </c>
      <c r="AU344" s="241"/>
      <c r="AV344" s="241"/>
      <c r="AW344" s="40"/>
      <c r="AX344" s="242" t="s">
        <v>88</v>
      </c>
      <c r="AY344" s="243"/>
      <c r="AZ344" s="2"/>
      <c r="BA344" s="2"/>
      <c r="BB344" s="2"/>
      <c r="BC344" s="2"/>
      <c r="BD344" s="2"/>
      <c r="BE344" s="2"/>
      <c r="BF344" s="2"/>
      <c r="BG344" s="2"/>
    </row>
    <row r="345" spans="1:59" s="4" customFormat="1" ht="13" hidden="1" customHeight="1" outlineLevel="1" x14ac:dyDescent="0.2">
      <c r="A345" s="2"/>
      <c r="B345" s="10" t="s">
        <v>1</v>
      </c>
      <c r="C345" s="11">
        <f>DATE(YEAR(C344),MONTH(C344),DAY(C344))</f>
        <v>46296</v>
      </c>
      <c r="D345" s="11">
        <f>IF(MONTH(DATE(YEAR(C345),MONTH(C345),DAY(C345)+1))=MONTH($C344),DATE(YEAR(C345),MONTH(C345),DAY(C345)+1),"")</f>
        <v>46297</v>
      </c>
      <c r="E345" s="11">
        <f t="shared" ref="E345:AG345" si="430">IF(MONTH(DATE(YEAR(D345),MONTH(D345),DAY(D345)+1))=MONTH($C344),DATE(YEAR(D345),MONTH(D345),DAY(D345)+1),"")</f>
        <v>46298</v>
      </c>
      <c r="F345" s="16">
        <f t="shared" si="430"/>
        <v>46299</v>
      </c>
      <c r="G345" s="11">
        <f t="shared" si="430"/>
        <v>46300</v>
      </c>
      <c r="H345" s="11">
        <f t="shared" si="430"/>
        <v>46301</v>
      </c>
      <c r="I345" s="11">
        <f t="shared" si="430"/>
        <v>46302</v>
      </c>
      <c r="J345" s="11">
        <f t="shared" si="430"/>
        <v>46303</v>
      </c>
      <c r="K345" s="11">
        <f t="shared" si="430"/>
        <v>46304</v>
      </c>
      <c r="L345" s="11">
        <f t="shared" si="430"/>
        <v>46305</v>
      </c>
      <c r="M345" s="11">
        <f t="shared" si="430"/>
        <v>46306</v>
      </c>
      <c r="N345" s="11">
        <f t="shared" si="430"/>
        <v>46307</v>
      </c>
      <c r="O345" s="11">
        <f t="shared" si="430"/>
        <v>46308</v>
      </c>
      <c r="P345" s="11">
        <f t="shared" si="430"/>
        <v>46309</v>
      </c>
      <c r="Q345" s="11">
        <f t="shared" si="430"/>
        <v>46310</v>
      </c>
      <c r="R345" s="11">
        <f t="shared" si="430"/>
        <v>46311</v>
      </c>
      <c r="S345" s="11">
        <f t="shared" si="430"/>
        <v>46312</v>
      </c>
      <c r="T345" s="11">
        <f t="shared" si="430"/>
        <v>46313</v>
      </c>
      <c r="U345" s="11">
        <f t="shared" si="430"/>
        <v>46314</v>
      </c>
      <c r="V345" s="11">
        <f t="shared" si="430"/>
        <v>46315</v>
      </c>
      <c r="W345" s="11">
        <f t="shared" si="430"/>
        <v>46316</v>
      </c>
      <c r="X345" s="11">
        <f t="shared" si="430"/>
        <v>46317</v>
      </c>
      <c r="Y345" s="11">
        <f t="shared" si="430"/>
        <v>46318</v>
      </c>
      <c r="Z345" s="11">
        <f t="shared" si="430"/>
        <v>46319</v>
      </c>
      <c r="AA345" s="11">
        <f t="shared" si="430"/>
        <v>46320</v>
      </c>
      <c r="AB345" s="11">
        <f t="shared" si="430"/>
        <v>46321</v>
      </c>
      <c r="AC345" s="11">
        <f t="shared" si="430"/>
        <v>46322</v>
      </c>
      <c r="AD345" s="11">
        <f t="shared" si="430"/>
        <v>46323</v>
      </c>
      <c r="AE345" s="11">
        <f t="shared" si="430"/>
        <v>46324</v>
      </c>
      <c r="AF345" s="11">
        <f t="shared" si="430"/>
        <v>46325</v>
      </c>
      <c r="AG345" s="29">
        <f t="shared" si="430"/>
        <v>46326</v>
      </c>
      <c r="AH345" s="257"/>
      <c r="AI345" s="258"/>
      <c r="AJ345" s="258"/>
      <c r="AK345" s="258"/>
      <c r="AL345" s="259"/>
      <c r="AM345" s="263"/>
      <c r="AN345" s="264"/>
      <c r="AO345" s="265"/>
      <c r="AP345" s="268"/>
      <c r="AQ345" s="269"/>
      <c r="AR345" s="271"/>
      <c r="AS345" s="207"/>
      <c r="AT345" s="221"/>
      <c r="AU345" s="241"/>
      <c r="AV345" s="241"/>
      <c r="AW345" s="40"/>
      <c r="AX345" s="244"/>
      <c r="AY345" s="245"/>
      <c r="AZ345" s="2"/>
      <c r="BA345" s="2"/>
      <c r="BB345" s="2"/>
      <c r="BC345" s="2"/>
      <c r="BD345" s="2"/>
      <c r="BE345" s="2"/>
      <c r="BF345" s="2"/>
      <c r="BG345" s="2"/>
    </row>
    <row r="346" spans="1:59" s="4" customFormat="1" ht="13" hidden="1" customHeight="1" outlineLevel="1" x14ac:dyDescent="0.2">
      <c r="A346" s="2"/>
      <c r="B346" s="10" t="s">
        <v>2</v>
      </c>
      <c r="C346" s="12" t="str">
        <f t="shared" ref="C346:AG346" si="431">TEXT(C345,"aaa")</f>
        <v>木</v>
      </c>
      <c r="D346" s="12" t="str">
        <f t="shared" si="431"/>
        <v>金</v>
      </c>
      <c r="E346" s="12" t="str">
        <f t="shared" si="431"/>
        <v>土</v>
      </c>
      <c r="F346" s="17" t="str">
        <f t="shared" si="431"/>
        <v>日</v>
      </c>
      <c r="G346" s="12" t="str">
        <f t="shared" si="431"/>
        <v>月</v>
      </c>
      <c r="H346" s="12" t="str">
        <f t="shared" si="431"/>
        <v>火</v>
      </c>
      <c r="I346" s="12" t="str">
        <f t="shared" si="431"/>
        <v>水</v>
      </c>
      <c r="J346" s="12" t="str">
        <f t="shared" si="431"/>
        <v>木</v>
      </c>
      <c r="K346" s="12" t="str">
        <f t="shared" si="431"/>
        <v>金</v>
      </c>
      <c r="L346" s="12" t="str">
        <f t="shared" si="431"/>
        <v>土</v>
      </c>
      <c r="M346" s="12" t="str">
        <f t="shared" si="431"/>
        <v>日</v>
      </c>
      <c r="N346" s="12" t="str">
        <f t="shared" si="431"/>
        <v>月</v>
      </c>
      <c r="O346" s="12" t="str">
        <f t="shared" si="431"/>
        <v>火</v>
      </c>
      <c r="P346" s="12" t="str">
        <f t="shared" si="431"/>
        <v>水</v>
      </c>
      <c r="Q346" s="12" t="str">
        <f t="shared" si="431"/>
        <v>木</v>
      </c>
      <c r="R346" s="12" t="str">
        <f t="shared" si="431"/>
        <v>金</v>
      </c>
      <c r="S346" s="12" t="str">
        <f t="shared" si="431"/>
        <v>土</v>
      </c>
      <c r="T346" s="12" t="str">
        <f t="shared" si="431"/>
        <v>日</v>
      </c>
      <c r="U346" s="12" t="str">
        <f t="shared" si="431"/>
        <v>月</v>
      </c>
      <c r="V346" s="12" t="str">
        <f t="shared" si="431"/>
        <v>火</v>
      </c>
      <c r="W346" s="12" t="str">
        <f t="shared" si="431"/>
        <v>水</v>
      </c>
      <c r="X346" s="12" t="str">
        <f t="shared" si="431"/>
        <v>木</v>
      </c>
      <c r="Y346" s="12" t="str">
        <f t="shared" si="431"/>
        <v>金</v>
      </c>
      <c r="Z346" s="12" t="str">
        <f t="shared" si="431"/>
        <v>土</v>
      </c>
      <c r="AA346" s="12" t="str">
        <f t="shared" si="431"/>
        <v>日</v>
      </c>
      <c r="AB346" s="12" t="str">
        <f t="shared" si="431"/>
        <v>月</v>
      </c>
      <c r="AC346" s="12" t="str">
        <f t="shared" si="431"/>
        <v>火</v>
      </c>
      <c r="AD346" s="12" t="str">
        <f t="shared" si="431"/>
        <v>水</v>
      </c>
      <c r="AE346" s="12" t="str">
        <f t="shared" si="431"/>
        <v>木</v>
      </c>
      <c r="AF346" s="12" t="str">
        <f t="shared" si="431"/>
        <v>金</v>
      </c>
      <c r="AG346" s="180" t="str">
        <f t="shared" si="431"/>
        <v>土</v>
      </c>
      <c r="AH346" s="246" t="s">
        <v>83</v>
      </c>
      <c r="AI346" s="247" t="s">
        <v>84</v>
      </c>
      <c r="AJ346" s="247" t="s">
        <v>85</v>
      </c>
      <c r="AK346" s="247" t="s">
        <v>86</v>
      </c>
      <c r="AL346" s="248" t="s">
        <v>87</v>
      </c>
      <c r="AM346" s="249" t="s">
        <v>40</v>
      </c>
      <c r="AN346" s="228" t="s">
        <v>12</v>
      </c>
      <c r="AO346" s="231" t="s">
        <v>47</v>
      </c>
      <c r="AP346" s="234" t="s">
        <v>40</v>
      </c>
      <c r="AQ346" s="237" t="s">
        <v>13</v>
      </c>
      <c r="AR346" s="240"/>
      <c r="AS346" s="221"/>
      <c r="AT346" s="221"/>
      <c r="AU346" s="171"/>
      <c r="AV346" s="171"/>
      <c r="AW346" s="40"/>
      <c r="AX346" s="223" t="s">
        <v>89</v>
      </c>
      <c r="AY346" s="224">
        <f>ABS(IF(WEEKDAY(C344,3)=0,7,WEEKDAY(C344,3)-7))</f>
        <v>4</v>
      </c>
      <c r="AZ346" s="2"/>
      <c r="BA346" s="2"/>
      <c r="BB346" s="2"/>
      <c r="BC346" s="2"/>
      <c r="BD346" s="2"/>
      <c r="BE346" s="2"/>
      <c r="BF346" s="2"/>
      <c r="BG346" s="2"/>
    </row>
    <row r="347" spans="1:59" s="4" customFormat="1" ht="25.5" hidden="1" customHeight="1" outlineLevel="1" x14ac:dyDescent="0.2">
      <c r="A347" s="3"/>
      <c r="B347" s="225" t="s">
        <v>3</v>
      </c>
      <c r="C347" s="218" t="str">
        <f>IFERROR(VLOOKUP(C345,祝日一覧!$A:$C,3,FALSE),"")</f>
        <v/>
      </c>
      <c r="D347" s="218" t="str">
        <f>IFERROR(VLOOKUP(D345,祝日一覧!$A:$C,3,FALSE),"")</f>
        <v/>
      </c>
      <c r="E347" s="218" t="str">
        <f>IFERROR(VLOOKUP(E345,祝日一覧!$A:$C,3,FALSE),"")</f>
        <v/>
      </c>
      <c r="F347" s="218" t="str">
        <f>IFERROR(VLOOKUP(F345,祝日一覧!$A:$C,3,FALSE),"")</f>
        <v/>
      </c>
      <c r="G347" s="218" t="str">
        <f>IFERROR(VLOOKUP(G345,祝日一覧!$A:$C,3,FALSE),"")</f>
        <v/>
      </c>
      <c r="H347" s="218" t="str">
        <f>IFERROR(VLOOKUP(H345,祝日一覧!$A:$C,3,FALSE),"")</f>
        <v/>
      </c>
      <c r="I347" s="218" t="str">
        <f>IFERROR(VLOOKUP(I345,祝日一覧!$A:$C,3,FALSE),"")</f>
        <v/>
      </c>
      <c r="J347" s="218" t="str">
        <f>IFERROR(VLOOKUP(J345,祝日一覧!$A:$C,3,FALSE),"")</f>
        <v/>
      </c>
      <c r="K347" s="218" t="str">
        <f>IFERROR(VLOOKUP(K345,祝日一覧!$A:$C,3,FALSE),"")</f>
        <v/>
      </c>
      <c r="L347" s="218" t="str">
        <f>IFERROR(VLOOKUP(L345,祝日一覧!$A:$C,3,FALSE),"")</f>
        <v/>
      </c>
      <c r="M347" s="218" t="str">
        <f>IFERROR(VLOOKUP(M345,祝日一覧!$A:$C,3,FALSE),"")</f>
        <v/>
      </c>
      <c r="N347" s="218" t="str">
        <f>IFERROR(VLOOKUP(N345,祝日一覧!$A:$C,3,FALSE),"")</f>
        <v>スポーツの日</v>
      </c>
      <c r="O347" s="218" t="str">
        <f>IFERROR(VLOOKUP(O345,祝日一覧!$A:$C,3,FALSE),"")</f>
        <v/>
      </c>
      <c r="P347" s="218" t="str">
        <f>IFERROR(VLOOKUP(P345,祝日一覧!$A:$C,3,FALSE),"")</f>
        <v/>
      </c>
      <c r="Q347" s="218" t="str">
        <f>IFERROR(VLOOKUP(Q345,祝日一覧!$A:$C,3,FALSE),"")</f>
        <v/>
      </c>
      <c r="R347" s="218" t="str">
        <f>IFERROR(VLOOKUP(R345,祝日一覧!$A:$C,3,FALSE),"")</f>
        <v/>
      </c>
      <c r="S347" s="218" t="str">
        <f>IFERROR(VLOOKUP(S345,祝日一覧!$A:$C,3,FALSE),"")</f>
        <v/>
      </c>
      <c r="T347" s="218" t="str">
        <f>IFERROR(VLOOKUP(T345,祝日一覧!$A:$C,3,FALSE),"")</f>
        <v/>
      </c>
      <c r="U347" s="218" t="str">
        <f>IFERROR(VLOOKUP(U345,祝日一覧!$A:$C,3,FALSE),"")</f>
        <v/>
      </c>
      <c r="V347" s="218" t="str">
        <f>IFERROR(VLOOKUP(V345,祝日一覧!$A:$C,3,FALSE),"")</f>
        <v/>
      </c>
      <c r="W347" s="218" t="str">
        <f>IFERROR(VLOOKUP(W345,祝日一覧!$A:$C,3,FALSE),"")</f>
        <v/>
      </c>
      <c r="X347" s="218" t="str">
        <f>IFERROR(VLOOKUP(X345,祝日一覧!$A:$C,3,FALSE),"")</f>
        <v/>
      </c>
      <c r="Y347" s="218" t="str">
        <f>IFERROR(VLOOKUP(Y345,祝日一覧!$A:$C,3,FALSE),"")</f>
        <v/>
      </c>
      <c r="Z347" s="218" t="str">
        <f>IFERROR(VLOOKUP(Z345,祝日一覧!$A:$C,3,FALSE),"")</f>
        <v/>
      </c>
      <c r="AA347" s="218" t="str">
        <f>IFERROR(VLOOKUP(AA345,祝日一覧!$A:$C,3,FALSE),"")</f>
        <v/>
      </c>
      <c r="AB347" s="218" t="str">
        <f>IFERROR(VLOOKUP(AB345,祝日一覧!$A:$C,3,FALSE),"")</f>
        <v/>
      </c>
      <c r="AC347" s="218" t="str">
        <f>IFERROR(VLOOKUP(AC345,祝日一覧!$A:$C,3,FALSE),"")</f>
        <v/>
      </c>
      <c r="AD347" s="218" t="str">
        <f>IFERROR(VLOOKUP(AD345,祝日一覧!$A:$C,3,FALSE),"")</f>
        <v/>
      </c>
      <c r="AE347" s="218" t="str">
        <f>IFERROR(VLOOKUP(AE345,祝日一覧!$A:$C,3,FALSE),"")</f>
        <v/>
      </c>
      <c r="AF347" s="218" t="str">
        <f>IFERROR(VLOOKUP(AF345,祝日一覧!$A:$C,3,FALSE),"")</f>
        <v/>
      </c>
      <c r="AG347" s="208" t="str">
        <f>IFERROR(VLOOKUP(AG345,祝日一覧!$A:$C,3,FALSE),"")</f>
        <v/>
      </c>
      <c r="AH347" s="246"/>
      <c r="AI347" s="247"/>
      <c r="AJ347" s="247"/>
      <c r="AK347" s="247"/>
      <c r="AL347" s="248"/>
      <c r="AM347" s="250"/>
      <c r="AN347" s="229"/>
      <c r="AO347" s="232"/>
      <c r="AP347" s="235"/>
      <c r="AQ347" s="238"/>
      <c r="AR347" s="240"/>
      <c r="AS347" s="221"/>
      <c r="AT347" s="222"/>
      <c r="AU347" s="179"/>
      <c r="AV347" s="171"/>
      <c r="AW347" s="40"/>
      <c r="AX347" s="223"/>
      <c r="AY347" s="224"/>
      <c r="AZ347" s="3"/>
      <c r="BA347" s="3"/>
      <c r="BB347" s="3"/>
      <c r="BC347" s="3"/>
      <c r="BD347" s="3"/>
      <c r="BE347" s="3"/>
      <c r="BF347" s="3"/>
      <c r="BG347" s="3"/>
    </row>
    <row r="348" spans="1:59" s="4" customFormat="1" ht="39" hidden="1" customHeight="1" outlineLevel="1" x14ac:dyDescent="0.2">
      <c r="A348" s="3"/>
      <c r="B348" s="226"/>
      <c r="C348" s="219"/>
      <c r="D348" s="219"/>
      <c r="E348" s="219"/>
      <c r="F348" s="219"/>
      <c r="G348" s="219"/>
      <c r="H348" s="219"/>
      <c r="I348" s="219"/>
      <c r="J348" s="219"/>
      <c r="K348" s="219"/>
      <c r="L348" s="219"/>
      <c r="M348" s="219"/>
      <c r="N348" s="219"/>
      <c r="O348" s="219"/>
      <c r="P348" s="219"/>
      <c r="Q348" s="219"/>
      <c r="R348" s="219"/>
      <c r="S348" s="219"/>
      <c r="T348" s="219"/>
      <c r="U348" s="219"/>
      <c r="V348" s="219"/>
      <c r="W348" s="219"/>
      <c r="X348" s="219"/>
      <c r="Y348" s="219"/>
      <c r="Z348" s="219"/>
      <c r="AA348" s="219"/>
      <c r="AB348" s="219"/>
      <c r="AC348" s="219"/>
      <c r="AD348" s="219"/>
      <c r="AE348" s="219"/>
      <c r="AF348" s="219"/>
      <c r="AG348" s="209"/>
      <c r="AH348" s="93" t="str">
        <f>IF($AY346=7,DBCS(1&amp;"日～"&amp;7&amp;"日"),DBCS("前"&amp;DAY(EOMONTH($C344-1,0))-6+$AY346&amp;"日～"&amp;$AY346&amp;"日"))</f>
        <v>前２８日～４日</v>
      </c>
      <c r="AI348" s="112" t="str">
        <f>DBCS($AY346+1&amp;"日～"&amp;$AY346+7&amp;"日")</f>
        <v>５日～１１日</v>
      </c>
      <c r="AJ348" s="112" t="str">
        <f>DBCS($AY346+8&amp;"日～"&amp;$AY346+14&amp;"日")</f>
        <v>１２日～１８日</v>
      </c>
      <c r="AK348" s="112" t="str">
        <f>DBCS($AY346+15&amp;"日～"&amp;$AY346+21&amp;"日")</f>
        <v>１９日～２５日</v>
      </c>
      <c r="AL348" s="113" t="str">
        <f>IF(AND(AY346=7,AY350=0),"-",IF($AY354=3,"-",DBCS($AY346+22&amp;"日～"&amp;$AY346+28&amp;"日")))</f>
        <v>-</v>
      </c>
      <c r="AM348" s="250"/>
      <c r="AN348" s="229"/>
      <c r="AO348" s="232"/>
      <c r="AP348" s="235"/>
      <c r="AQ348" s="238"/>
      <c r="AR348" s="178"/>
      <c r="AS348" s="174"/>
      <c r="AT348" s="174"/>
      <c r="AU348" s="184"/>
      <c r="AV348" s="184"/>
      <c r="AW348" s="40"/>
      <c r="AX348" s="99" t="s">
        <v>90</v>
      </c>
      <c r="AY348" s="100">
        <f>DAY(EOMONTH(C344,0))</f>
        <v>31</v>
      </c>
      <c r="AZ348" s="3"/>
      <c r="BA348" s="211" t="s">
        <v>105</v>
      </c>
      <c r="BB348" s="212"/>
      <c r="BC348" s="212"/>
      <c r="BD348" s="212"/>
      <c r="BE348" s="212"/>
      <c r="BF348" s="212"/>
      <c r="BG348" s="213"/>
    </row>
    <row r="349" spans="1:59" s="4" customFormat="1" ht="18.5" hidden="1" customHeight="1" outlineLevel="1" x14ac:dyDescent="0.2">
      <c r="A349" s="3"/>
      <c r="B349" s="226"/>
      <c r="C349" s="219"/>
      <c r="D349" s="219"/>
      <c r="E349" s="219"/>
      <c r="F349" s="219"/>
      <c r="G349" s="219"/>
      <c r="H349" s="219"/>
      <c r="I349" s="219"/>
      <c r="J349" s="219"/>
      <c r="K349" s="219"/>
      <c r="L349" s="219"/>
      <c r="M349" s="219"/>
      <c r="N349" s="219"/>
      <c r="O349" s="219"/>
      <c r="P349" s="219"/>
      <c r="Q349" s="219"/>
      <c r="R349" s="219"/>
      <c r="S349" s="219"/>
      <c r="T349" s="219"/>
      <c r="U349" s="219"/>
      <c r="V349" s="219"/>
      <c r="W349" s="219"/>
      <c r="X349" s="219"/>
      <c r="Y349" s="219"/>
      <c r="Z349" s="219"/>
      <c r="AA349" s="219"/>
      <c r="AB349" s="219"/>
      <c r="AC349" s="219"/>
      <c r="AD349" s="219"/>
      <c r="AE349" s="219"/>
      <c r="AF349" s="219"/>
      <c r="AG349" s="209"/>
      <c r="AH349" s="93" t="e">
        <f ca="1">IF(AH350&gt;=0.285,"達成","未")</f>
        <v>#DIV/0!</v>
      </c>
      <c r="AI349" s="166" t="e">
        <f ca="1">IF(AI350&gt;=0.285,"達成","未")</f>
        <v>#DIV/0!</v>
      </c>
      <c r="AJ349" s="166" t="e">
        <f t="shared" ref="AJ349:AK349" ca="1" si="432">IF(AJ350&gt;=0.285,"達成","未")</f>
        <v>#DIV/0!</v>
      </c>
      <c r="AK349" s="166" t="e">
        <f t="shared" ca="1" si="432"/>
        <v>#DIV/0!</v>
      </c>
      <c r="AL349" s="167" t="str">
        <f ca="1">IF(AL350="-","-",IF(AL350&gt;=0.285,"達成","未"))</f>
        <v>-</v>
      </c>
      <c r="AM349" s="251"/>
      <c r="AN349" s="230"/>
      <c r="AO349" s="233"/>
      <c r="AP349" s="236"/>
      <c r="AQ349" s="239"/>
      <c r="AR349" s="178"/>
      <c r="AS349" s="174"/>
      <c r="AT349" s="174"/>
      <c r="AU349" s="184"/>
      <c r="AV349" s="184"/>
      <c r="AW349" s="40"/>
      <c r="AX349" s="99"/>
      <c r="AY349" s="100"/>
      <c r="AZ349" s="3"/>
      <c r="BA349" s="168"/>
      <c r="BB349" s="169"/>
      <c r="BC349" s="169"/>
      <c r="BD349" s="169"/>
      <c r="BE349" s="169"/>
      <c r="BF349" s="169"/>
      <c r="BG349" s="170"/>
    </row>
    <row r="350" spans="1:59" s="4" customFormat="1" ht="20" hidden="1" customHeight="1" outlineLevel="1" thickBot="1" x14ac:dyDescent="0.25">
      <c r="B350" s="227"/>
      <c r="C350" s="220"/>
      <c r="D350" s="220"/>
      <c r="E350" s="220"/>
      <c r="F350" s="220"/>
      <c r="G350" s="220"/>
      <c r="H350" s="220"/>
      <c r="I350" s="220"/>
      <c r="J350" s="220"/>
      <c r="K350" s="220"/>
      <c r="L350" s="220"/>
      <c r="M350" s="220"/>
      <c r="N350" s="220"/>
      <c r="O350" s="220"/>
      <c r="P350" s="220"/>
      <c r="Q350" s="220"/>
      <c r="R350" s="220"/>
      <c r="S350" s="220"/>
      <c r="T350" s="220"/>
      <c r="U350" s="220"/>
      <c r="V350" s="220"/>
      <c r="W350" s="220"/>
      <c r="X350" s="220"/>
      <c r="Y350" s="220"/>
      <c r="Z350" s="220"/>
      <c r="AA350" s="220"/>
      <c r="AB350" s="220"/>
      <c r="AC350" s="220"/>
      <c r="AD350" s="220"/>
      <c r="AE350" s="220"/>
      <c r="AF350" s="220"/>
      <c r="AG350" s="210"/>
      <c r="AH350" s="114" t="e">
        <f ca="1">AVERAGE(AH351:AH356)</f>
        <v>#DIV/0!</v>
      </c>
      <c r="AI350" s="115" t="e">
        <f t="shared" ref="AI350:AK350" ca="1" si="433">AVERAGE(AI351:AI356)</f>
        <v>#DIV/0!</v>
      </c>
      <c r="AJ350" s="115" t="e">
        <f t="shared" ca="1" si="433"/>
        <v>#DIV/0!</v>
      </c>
      <c r="AK350" s="115" t="e">
        <f t="shared" ca="1" si="433"/>
        <v>#DIV/0!</v>
      </c>
      <c r="AL350" s="104" t="str">
        <f ca="1">IFERROR(AVERAGE(AL351:AL356),"-")</f>
        <v>-</v>
      </c>
      <c r="AM350" s="64"/>
      <c r="AN350" s="48" t="e">
        <f>AVERAGE(AN351:AN356)</f>
        <v>#DIV/0!</v>
      </c>
      <c r="AO350" s="30" t="e">
        <f>IF(AN350&gt;=0.285,"達成","未")</f>
        <v>#DIV/0!</v>
      </c>
      <c r="AP350" s="71"/>
      <c r="AQ350" s="72" t="e">
        <f>AVERAGE(AQ351:AQ356)</f>
        <v>#DIV/0!</v>
      </c>
      <c r="AR350" s="62" t="s">
        <v>15</v>
      </c>
      <c r="AS350" s="49" t="s">
        <v>16</v>
      </c>
      <c r="AT350" s="50" t="s">
        <v>58</v>
      </c>
      <c r="AU350" s="38" t="s">
        <v>56</v>
      </c>
      <c r="AV350" s="173" t="s">
        <v>57</v>
      </c>
      <c r="AW350" s="60" t="s">
        <v>66</v>
      </c>
      <c r="AX350" s="214" t="s">
        <v>91</v>
      </c>
      <c r="AY350" s="215">
        <f>MOD(AY348-AY346,7)</f>
        <v>6</v>
      </c>
      <c r="AZ350" s="97" t="s">
        <v>106</v>
      </c>
      <c r="BA350" s="111"/>
      <c r="BB350" s="111" t="s">
        <v>83</v>
      </c>
      <c r="BC350" s="111" t="s">
        <v>84</v>
      </c>
      <c r="BD350" s="111" t="s">
        <v>85</v>
      </c>
      <c r="BE350" s="111" t="s">
        <v>86</v>
      </c>
      <c r="BF350" s="111" t="s">
        <v>87</v>
      </c>
      <c r="BG350" s="111" t="s">
        <v>101</v>
      </c>
    </row>
    <row r="351" spans="1:59" s="4" customFormat="1" ht="20.149999999999999" hidden="1" customHeight="1" outlineLevel="1" x14ac:dyDescent="0.2">
      <c r="B351" s="51" t="str">
        <f>IF($R$5&lt;&gt;"",$R$5,"-")</f>
        <v>-</v>
      </c>
      <c r="C351" s="182"/>
      <c r="D351" s="182"/>
      <c r="E351" s="182"/>
      <c r="F351" s="182"/>
      <c r="G351" s="182"/>
      <c r="H351" s="182"/>
      <c r="I351" s="182"/>
      <c r="J351" s="182"/>
      <c r="K351" s="182"/>
      <c r="L351" s="182"/>
      <c r="M351" s="182"/>
      <c r="N351" s="182"/>
      <c r="O351" s="182"/>
      <c r="P351" s="182"/>
      <c r="Q351" s="182"/>
      <c r="R351" s="182"/>
      <c r="S351" s="182"/>
      <c r="T351" s="182"/>
      <c r="U351" s="182"/>
      <c r="V351" s="182"/>
      <c r="W351" s="182"/>
      <c r="X351" s="182"/>
      <c r="Y351" s="182"/>
      <c r="Z351" s="182"/>
      <c r="AA351" s="182"/>
      <c r="AB351" s="182"/>
      <c r="AC351" s="182"/>
      <c r="AD351" s="182"/>
      <c r="AE351" s="182"/>
      <c r="AF351" s="182"/>
      <c r="AG351" s="61"/>
      <c r="AH351" s="122" t="str">
        <f ca="1">IFERROR(IF(B351="-","-",IF(AY346=7,COUNTIF(OFFSET($C351,0,0,1,$AY346),"○")/(7-BB351),(COUNTIF(OFFSET($C351,0,0,1,$AY346),"○")+COUNTIF(OFFSET($C351,-14,DAY(EOMONTH(C344-1,0))-7+$AY346,1,7-$AY346),"○"))/(7-BB351))),"-")</f>
        <v>-</v>
      </c>
      <c r="AI351" s="116" t="str">
        <f ca="1">IF($B351="-","-",COUNTIF(OFFSET($C351,0,$AY346,1,7),"○")/7-BC351)</f>
        <v>-</v>
      </c>
      <c r="AJ351" s="145" t="str">
        <f ca="1">IF($B351="-","-",COUNTIF(OFFSET($C351,0,$AY346,1,7),"○")/7-BD351)</f>
        <v>-</v>
      </c>
      <c r="AK351" s="145" t="str">
        <f ca="1">IF($B351="-","-",COUNTIF(OFFSET($C351,0,$AY346,1,7),"○")/7-BE351)</f>
        <v>-</v>
      </c>
      <c r="AL351" s="146" t="str">
        <f ca="1">IF($B351="-","-",IF((AY354+SIGN(AY346))&lt;5,"-",COUNTIF(OFFSET(C351,0,AY346+21,1,7),"○")/(7-BF351)))</f>
        <v>-</v>
      </c>
      <c r="AM351" s="65">
        <f>AU351</f>
        <v>0</v>
      </c>
      <c r="AN351" s="41" t="str">
        <f>IFERROR(AM351/AS351,"")</f>
        <v/>
      </c>
      <c r="AO351" s="67" t="str">
        <f t="shared" ref="AO351:AO356" si="434">IFERROR(IF(B351="-",B351,IF(AM351/AS351&gt;=0.285,"達成","未")),"-")</f>
        <v>-</v>
      </c>
      <c r="AP351" s="73">
        <f t="shared" ref="AP351:AP356" si="435">AV351</f>
        <v>0</v>
      </c>
      <c r="AQ351" s="74" t="str">
        <f>IFERROR(AP351/AT351,"")</f>
        <v/>
      </c>
      <c r="AR351" s="176">
        <f>COUNT(C345:AG345)</f>
        <v>31</v>
      </c>
      <c r="AS351" s="175">
        <f t="shared" ref="AS351:AS356" si="436">IF(OR(B351="-",B351=""),0,IFERROR(AR351-COUNTIF(C351:AG351,"外"),))</f>
        <v>0</v>
      </c>
      <c r="AT351" s="175">
        <f t="shared" ref="AT351:AT356" si="437">AS351+AT337</f>
        <v>0</v>
      </c>
      <c r="AU351" s="175">
        <f t="shared" ref="AU351:AU356" si="438">COUNTIF(C351:AG351,"○")</f>
        <v>0</v>
      </c>
      <c r="AV351" s="175">
        <f t="shared" ref="AV351:AV356" si="439">AV337+AU351</f>
        <v>0</v>
      </c>
      <c r="AW351" s="98">
        <f>IF(C344&gt;DATE($K$6,$M$6,1),0,IF(SUM(AS351:AS356)=0,1,IF(AO350="達成",1,0)))</f>
        <v>0</v>
      </c>
      <c r="AX351" s="214"/>
      <c r="AY351" s="215"/>
      <c r="AZ351" s="98">
        <f>IF(C344&gt;DATE($K$6,$M$6,1),0,IF(SUM(AS351:AS356)=0,1,IF(AND(AH350&gt;0.285,AI350&gt;0.285,AJ350&gt;0.285,AK350&gt;0.285,AL350&gt;0.285),1,0)))</f>
        <v>0</v>
      </c>
      <c r="BA351" s="111" t="s">
        <v>95</v>
      </c>
      <c r="BB351" s="111">
        <f ca="1">IF(AY346=7,COUNTIF(OFFSET($C351,0,0,1,$AY346),"外"),COUNTIF(OFFSET($C351,0,0,1,$AY346),"外")+COUNTIF(OFFSET($C351,-13,DAY(EOMONTH(C344-1,0))-7+$AY346,1,7-$AY346),"外"))</f>
        <v>0</v>
      </c>
      <c r="BC351" s="111">
        <f ca="1">COUNTIF(OFFSET($C351,0,$AY346,1,7),"外")</f>
        <v>0</v>
      </c>
      <c r="BD351" s="111">
        <f ca="1">COUNTIF(OFFSET($C351,0,$AY346+7,1,7),"外")</f>
        <v>0</v>
      </c>
      <c r="BE351" s="111">
        <f ca="1">COUNTIF(OFFSET($C351,0,$AY346+14,1,7),"外")</f>
        <v>0</v>
      </c>
      <c r="BF351" s="111">
        <f ca="1">COUNTIF(OFFSET(C351,0,AY346+21,1,7),"外")</f>
        <v>0</v>
      </c>
      <c r="BG351" s="111">
        <f ca="1">SUM(BB351:BF351)</f>
        <v>0</v>
      </c>
    </row>
    <row r="352" spans="1:59" s="4" customFormat="1" ht="20.149999999999999" hidden="1" customHeight="1" outlineLevel="1" x14ac:dyDescent="0.2">
      <c r="B352" s="45" t="str">
        <f>IF($S$5&lt;&gt;"",$S$5,"-")</f>
        <v>-</v>
      </c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80"/>
      <c r="AH352" s="90" t="str">
        <f ca="1">IFERROR(IF(B337="-","-",IF(AY346=7,COUNTIF(OFFSET($C352,0,0,1,$AY346),"○")/(7-BB352),(COUNTIF(OFFSET($C352,0,0,1,$AY346),"○")+COUNTIF(OFFSET($C352,-14,DAY(EOMONTH(C344-1,0))-7+$AY346,1,7-$AY346),"○"))/(7-BB352))),"-")</f>
        <v>-</v>
      </c>
      <c r="AI352" s="89" t="str">
        <f ca="1">IF(B352="-","-",COUNTIF(OFFSET($C352,0,$AY346,1,7),"○")/7-BC352)</f>
        <v>-</v>
      </c>
      <c r="AJ352" s="89" t="str">
        <f ca="1">IF($B352="-","-",COUNTIF(OFFSET($C352,0,$AY347,1,7),"○")/7-BD352)</f>
        <v>-</v>
      </c>
      <c r="AK352" s="89" t="str">
        <f ca="1">IF($B352="-","-",COUNTIF(OFFSET($C352,0,$AY346,1,7),"○")/7-BE352)</f>
        <v>-</v>
      </c>
      <c r="AL352" s="105" t="str">
        <f ca="1">IF($B352="-","-",IF((AY354+SIGN(AY346))&lt;5,"-",COUNTIF(OFFSET(C352,0,AY346+21,1,7),"○")/(7-BF352)))</f>
        <v>-</v>
      </c>
      <c r="AM352" s="172">
        <f t="shared" ref="AM352:AM354" si="440">AU352</f>
        <v>0</v>
      </c>
      <c r="AN352" s="41" t="str">
        <f t="shared" ref="AN352" si="441">IFERROR(AM352/AS352,"")</f>
        <v/>
      </c>
      <c r="AO352" s="66" t="str">
        <f t="shared" si="434"/>
        <v>-</v>
      </c>
      <c r="AP352" s="177">
        <f t="shared" si="435"/>
        <v>0</v>
      </c>
      <c r="AQ352" s="75" t="str">
        <f t="shared" ref="AQ352:AQ354" si="442">IFERROR(AP352/AT352,"")</f>
        <v/>
      </c>
      <c r="AR352" s="176">
        <f>COUNT(C345:AG345)</f>
        <v>31</v>
      </c>
      <c r="AS352" s="175">
        <f t="shared" si="436"/>
        <v>0</v>
      </c>
      <c r="AT352" s="175">
        <f t="shared" si="437"/>
        <v>0</v>
      </c>
      <c r="AU352" s="175">
        <f t="shared" si="438"/>
        <v>0</v>
      </c>
      <c r="AV352" s="175">
        <f t="shared" si="439"/>
        <v>0</v>
      </c>
      <c r="AW352" s="40"/>
      <c r="AX352" s="216" t="s">
        <v>92</v>
      </c>
      <c r="AY352" s="196">
        <f>SIGN(AY346)+SIGN(AY350)+AY354</f>
        <v>5</v>
      </c>
      <c r="BA352" s="111" t="s">
        <v>96</v>
      </c>
      <c r="BB352" s="111">
        <f ca="1">IF(AY346=7,COUNTIF(OFFSET($C352,0,0,1,$AY346),"外"),COUNTIF(OFFSET($C352,0,0,1,$AY346),"外")+COUNTIF(OFFSET($C352,-13,DAY(EOMONTH(C344-1,0))-7+$AY346,1,7-$AY346),"外"))</f>
        <v>0</v>
      </c>
      <c r="BC352" s="111">
        <f ca="1">COUNTIF(OFFSET($C352,0,$AY346,1,7),"外")</f>
        <v>0</v>
      </c>
      <c r="BD352" s="111">
        <f ca="1">COUNTIF(OFFSET($C352,0,$AY346+7,1,7),"外")</f>
        <v>0</v>
      </c>
      <c r="BE352" s="111">
        <f ca="1">COUNTIF(OFFSET($C352,0,$AY346+14,1,7),"外")</f>
        <v>0</v>
      </c>
      <c r="BF352" s="111">
        <f ca="1">COUNTIF(OFFSET(C352,0,AY346+21,1,7),"外")</f>
        <v>0</v>
      </c>
      <c r="BG352" s="111">
        <f t="shared" ref="BG352:BG354" ca="1" si="443">SUM(BB352:BF352)</f>
        <v>0</v>
      </c>
    </row>
    <row r="353" spans="1:59" s="4" customFormat="1" ht="20.149999999999999" hidden="1" customHeight="1" outlineLevel="1" x14ac:dyDescent="0.2">
      <c r="B353" s="45" t="str">
        <f>IF($T$5&lt;&gt;"",$T$5,"-")</f>
        <v>-</v>
      </c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80"/>
      <c r="AH353" s="90" t="str">
        <f ca="1">IFERROR(IF(B353="-","-",IF(AY346=7,COUNTIF(OFFSET($C353,0,0,1,$AY346),"○")/(7-BB353),(COUNTIF(OFFSET($C353,0,0,1,$AY346),"○")+COUNTIF(OFFSET($C353,-14,DAY(EOMONTH(C344-1,0))-7+$AY346,1,7-$AY346),"○"))/(7-BB353))),"-")</f>
        <v>-</v>
      </c>
      <c r="AI353" s="89" t="str">
        <f ca="1">IF(B353="-","-",COUNTIF(OFFSET($C353,0,$AY346,1,7),"○")/7-BC353)</f>
        <v>-</v>
      </c>
      <c r="AJ353" s="89" t="str">
        <f ca="1">IF($B353="-","-",COUNTIF(OFFSET($C353,0,$AY346,1,7),"○")/7-BD353)</f>
        <v>-</v>
      </c>
      <c r="AK353" s="89" t="str">
        <f ca="1">IF($B353="-","-",COUNTIF(OFFSET($C353,0,$AY346,1,7),"○")/7-BE353)</f>
        <v>-</v>
      </c>
      <c r="AL353" s="105" t="str">
        <f ca="1">IF($B353="-","-",IF((AY354+SIGN(AY346))&lt;5,"-",COUNTIF(OFFSET(C353,0,AY346+21,1,7),"○")/(7-BF353)))</f>
        <v>-</v>
      </c>
      <c r="AM353" s="172">
        <f t="shared" si="440"/>
        <v>0</v>
      </c>
      <c r="AN353" s="41" t="str">
        <f>IFERROR(AM353/AS353,"")</f>
        <v/>
      </c>
      <c r="AO353" s="66" t="str">
        <f t="shared" si="434"/>
        <v>-</v>
      </c>
      <c r="AP353" s="177">
        <f t="shared" si="435"/>
        <v>0</v>
      </c>
      <c r="AQ353" s="75" t="str">
        <f t="shared" si="442"/>
        <v/>
      </c>
      <c r="AR353" s="176">
        <f>COUNT(C345:AG345)</f>
        <v>31</v>
      </c>
      <c r="AS353" s="175">
        <f t="shared" si="436"/>
        <v>0</v>
      </c>
      <c r="AT353" s="175">
        <f t="shared" si="437"/>
        <v>0</v>
      </c>
      <c r="AU353" s="175">
        <f t="shared" si="438"/>
        <v>0</v>
      </c>
      <c r="AV353" s="175">
        <f t="shared" si="439"/>
        <v>0</v>
      </c>
      <c r="AW353" s="40"/>
      <c r="AX353" s="217"/>
      <c r="AY353" s="197"/>
      <c r="BA353" s="111" t="s">
        <v>97</v>
      </c>
      <c r="BB353" s="111">
        <f ca="1">IF(AY346=7,COUNTIF(OFFSET($C353,0,0,1,$AY346),"外"),COUNTIF(OFFSET($C353,0,0,1,$AY346),"外")+COUNTIF(OFFSET($C353,-13,DAY(EOMONTH(C344-1,0))-7+$AY346,1,7-$AY346),"外"))</f>
        <v>0</v>
      </c>
      <c r="BC353" s="111">
        <f ca="1">COUNTIF(OFFSET($C353,0,$AY346,1,7),"外")</f>
        <v>0</v>
      </c>
      <c r="BD353" s="111">
        <f ca="1">COUNTIF(OFFSET($C353,0,$AY346+7,1,7),"外")</f>
        <v>0</v>
      </c>
      <c r="BE353" s="111">
        <f ca="1">COUNTIF(OFFSET($C353,0,$AY346+14,1,7),"外")</f>
        <v>0</v>
      </c>
      <c r="BF353" s="111">
        <f ca="1">COUNTIF(OFFSET(C353,0,AY346+21,1,7),"外")</f>
        <v>0</v>
      </c>
      <c r="BG353" s="111">
        <f t="shared" ca="1" si="443"/>
        <v>0</v>
      </c>
    </row>
    <row r="354" spans="1:59" s="4" customFormat="1" ht="20.149999999999999" hidden="1" customHeight="1" outlineLevel="1" x14ac:dyDescent="0.2">
      <c r="B354" s="45" t="str">
        <f>IF($U$5&lt;&gt;"",$U$5,"-")</f>
        <v>-</v>
      </c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80"/>
      <c r="AH354" s="90" t="str">
        <f ca="1">IFERROR(IF(B354="-","-",IF(AY346=7,COUNTIF(OFFSET($C354,0,0,1,$AY346),"○")/(7-BB354),(COUNTIF(OFFSET($C354,0,0,1,$AY346),"○")+COUNTIF(OFFSET($C354,-14,DAY(EOMONTH(C344-1,0))-7+$AY346,1,7-$AY346),"○"))/(7-BB354))),"-")</f>
        <v>-</v>
      </c>
      <c r="AI354" s="89" t="str">
        <f ca="1">IF(B354="-","-",COUNTIF(OFFSET($C354,0,$AY346,1,7),"○")/7-BC354)</f>
        <v>-</v>
      </c>
      <c r="AJ354" s="89" t="str">
        <f ca="1">IF($B354="-","-",COUNTIF(OFFSET($C354,0,$AY346,1,7),"○")/7-BD354)</f>
        <v>-</v>
      </c>
      <c r="AK354" s="89" t="str">
        <f ca="1">IF($B354="-","-",COUNTIF(OFFSET($C354,0,$AY346,1,7),"○")/7-BE354)</f>
        <v>-</v>
      </c>
      <c r="AL354" s="105" t="str">
        <f ca="1">IF($B354="-","-",IF((AY354+SIGN(AY346))&lt;5,"-",COUNTIF(OFFSET(C354,0,AY346+21,1,7),"○")/(7-BF354)))</f>
        <v>-</v>
      </c>
      <c r="AM354" s="172">
        <f t="shared" si="440"/>
        <v>0</v>
      </c>
      <c r="AN354" s="41" t="str">
        <f t="shared" ref="AN354:AN355" si="444">IFERROR(AM354/AS354,"")</f>
        <v/>
      </c>
      <c r="AO354" s="66" t="str">
        <f t="shared" si="434"/>
        <v>-</v>
      </c>
      <c r="AP354" s="177">
        <f t="shared" si="435"/>
        <v>0</v>
      </c>
      <c r="AQ354" s="75" t="str">
        <f t="shared" si="442"/>
        <v/>
      </c>
      <c r="AR354" s="176">
        <f>COUNT(C345:AG345)</f>
        <v>31</v>
      </c>
      <c r="AS354" s="175">
        <f t="shared" si="436"/>
        <v>0</v>
      </c>
      <c r="AT354" s="175">
        <f t="shared" si="437"/>
        <v>0</v>
      </c>
      <c r="AU354" s="175">
        <f t="shared" si="438"/>
        <v>0</v>
      </c>
      <c r="AV354" s="175">
        <f t="shared" si="439"/>
        <v>0</v>
      </c>
      <c r="AW354" s="40"/>
      <c r="AX354" s="194" t="s">
        <v>93</v>
      </c>
      <c r="AY354" s="196">
        <f>ROUNDDOWN((AY348-AY346)/7,0)</f>
        <v>3</v>
      </c>
      <c r="BA354" s="111" t="s">
        <v>98</v>
      </c>
      <c r="BB354" s="111">
        <f ca="1">IF(AY346=7,COUNTIF(OFFSET($C354,0,0,1,$AY346),"外"),COUNTIF(OFFSET($C354,0,0,1,$AY346),"外")+COUNTIF(OFFSET($C354,-13,DAY(EOMONTH(C344-1,0))-7+$AY346,1,7-$AY346),"外"))</f>
        <v>0</v>
      </c>
      <c r="BC354" s="111">
        <f ca="1">COUNTIF(OFFSET($C354,0,$AY346,1,7),"外")</f>
        <v>0</v>
      </c>
      <c r="BD354" s="111">
        <f ca="1">COUNTIF(OFFSET($C354,0,$AY346+7,1,7),"外")</f>
        <v>0</v>
      </c>
      <c r="BE354" s="111">
        <f ca="1">COUNTIF(OFFSET($C354,0,$AY346+14,1,7),"外")</f>
        <v>0</v>
      </c>
      <c r="BF354" s="111">
        <f ca="1">COUNTIF(OFFSET(C354,0,AY346+21,1,7),"外")</f>
        <v>0</v>
      </c>
      <c r="BG354" s="111">
        <f t="shared" ca="1" si="443"/>
        <v>0</v>
      </c>
    </row>
    <row r="355" spans="1:59" s="4" customFormat="1" ht="20.149999999999999" hidden="1" customHeight="1" outlineLevel="1" x14ac:dyDescent="0.2">
      <c r="B355" s="45" t="str">
        <f>IF($V$5&lt;&gt;"",$V$5,"-")</f>
        <v>-</v>
      </c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80"/>
      <c r="AH355" s="90" t="str">
        <f ca="1">IFERROR(IF(B355="-","-",IF(AY346=7,COUNTIF(OFFSET($C355,0,0,1,$AY346),"○")/(7-BB355),(COUNTIF(OFFSET($C355,0,0,1,$AY346),"○")+COUNTIF(OFFSET($C355,-14,DAY(EOMONTH(C344-1,0))-7+$AY346,1,7-$AY346),"○"))/(7-BB355))),"-")</f>
        <v>-</v>
      </c>
      <c r="AI355" s="89" t="str">
        <f ca="1">IF(B355="-","-",COUNTIF(OFFSET($C355,0,$AY346,1,7),"○")/7-BC355)</f>
        <v>-</v>
      </c>
      <c r="AJ355" s="89" t="str">
        <f ca="1">IF($B355="-","-",COUNTIF(OFFSET($C355,0,$AY346,1,7),"○")/7-BD355)</f>
        <v>-</v>
      </c>
      <c r="AK355" s="89" t="str">
        <f ca="1">IF($B355="-","-",COUNTIF(OFFSET($C355,0,$AY346,1,7),"○")/7-BE355)</f>
        <v>-</v>
      </c>
      <c r="AL355" s="105" t="str">
        <f ca="1">IF($B355="-","-",IF((AY354+SIGN(AY346))&lt;5,"-",COUNTIF(OFFSET(C355,0,AY346+21,1,7),"○")/(7-BF355)))</f>
        <v>-</v>
      </c>
      <c r="AM355" s="172">
        <f>AU355</f>
        <v>0</v>
      </c>
      <c r="AN355" s="41" t="str">
        <f t="shared" si="444"/>
        <v/>
      </c>
      <c r="AO355" s="66" t="str">
        <f t="shared" si="434"/>
        <v>-</v>
      </c>
      <c r="AP355" s="177">
        <f t="shared" si="435"/>
        <v>0</v>
      </c>
      <c r="AQ355" s="75" t="str">
        <f>IFERROR(AP355/AT355,"")</f>
        <v/>
      </c>
      <c r="AR355" s="176">
        <f>COUNT(C345:AG345)</f>
        <v>31</v>
      </c>
      <c r="AS355" s="175">
        <f t="shared" si="436"/>
        <v>0</v>
      </c>
      <c r="AT355" s="175">
        <f t="shared" si="437"/>
        <v>0</v>
      </c>
      <c r="AU355" s="175">
        <f t="shared" si="438"/>
        <v>0</v>
      </c>
      <c r="AV355" s="175">
        <f t="shared" si="439"/>
        <v>0</v>
      </c>
      <c r="AW355" s="40"/>
      <c r="AX355" s="195"/>
      <c r="AY355" s="197"/>
      <c r="BA355" s="111" t="s">
        <v>99</v>
      </c>
      <c r="BB355" s="111">
        <f ca="1">IF(AY346=7,COUNTIF(OFFSET($C355,0,0,1,$AY346),"外"),COUNTIF(OFFSET($C355,0,0,1,$AY346),"外")+COUNTIF(OFFSET($C355,-13,DAY(EOMONTH(C344-1,0))-7+$AY346,1,7-$AY346),"外"))</f>
        <v>0</v>
      </c>
      <c r="BC355" s="111">
        <f ca="1">COUNTIF(OFFSET($C355,0,$AY346,1,7),"外")</f>
        <v>0</v>
      </c>
      <c r="BD355" s="111">
        <f ca="1">COUNTIF(OFFSET($C355,0,$AY346+7,1,7),"外")</f>
        <v>0</v>
      </c>
      <c r="BE355" s="111">
        <f ca="1">COUNTIF(OFFSET($C355,0,$AY346+14,1,7),"外")</f>
        <v>0</v>
      </c>
      <c r="BF355" s="111">
        <f ca="1">COUNTIF(OFFSET(C355,0,AY346+21,1,7),"外")</f>
        <v>0</v>
      </c>
      <c r="BG355" s="111">
        <f ca="1">SUM(BB355:BF355)</f>
        <v>0</v>
      </c>
    </row>
    <row r="356" spans="1:59" s="4" customFormat="1" ht="20.149999999999999" hidden="1" customHeight="1" outlineLevel="1" thickBot="1" x14ac:dyDescent="0.25">
      <c r="B356" s="46" t="str">
        <f>IF($W$5&lt;&gt;"",$W$5,"-")</f>
        <v>-</v>
      </c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F356" s="13"/>
      <c r="AG356" s="55"/>
      <c r="AH356" s="91" t="str">
        <f ca="1">IFERROR(IF(B356="-","-",IF(AY346=7,COUNTIF(OFFSET($C356,0,0,1,$AY346),"○")/(7-BB356),(COUNTIF(OFFSET($C356,0,0,1,$AY346),"○")+COUNTIF(OFFSET($C356,-14,DAY(EOMONTH(C344-1,0))-7+$AY346,1,7-$AY346),"○"))/(7-BB356))),"-")</f>
        <v>-</v>
      </c>
      <c r="AI356" s="92" t="str">
        <f ca="1">IF(B356="-","-",COUNTIF(OFFSET($C356,0,$AY346,1,7),"○")/7-BC356)</f>
        <v>-</v>
      </c>
      <c r="AJ356" s="92" t="str">
        <f ca="1">IF($B356="-","-",COUNTIF(OFFSET($C356,0,$AY346,1,7),"○")/7-BD356)</f>
        <v>-</v>
      </c>
      <c r="AK356" s="92" t="str">
        <f ca="1">IF($B356="-","-",COUNTIF(OFFSET($C356,0,$AY346,1,7),"○")/7-BE356)</f>
        <v>-</v>
      </c>
      <c r="AL356" s="106" t="str">
        <f ca="1">IF($B356="-","-",IF((AY354+SIGN(AY346))&lt;5,"-",COUNTIF(OFFSET(C356,0,AY346+21,1,7),"○")/(7-BF356)))</f>
        <v>-</v>
      </c>
      <c r="AM356" s="64">
        <f t="shared" ref="AM356" si="445">AU356</f>
        <v>0</v>
      </c>
      <c r="AN356" s="48" t="str">
        <f>IFERROR(AM356/AS356,"")</f>
        <v/>
      </c>
      <c r="AO356" s="30" t="str">
        <f t="shared" si="434"/>
        <v>-</v>
      </c>
      <c r="AP356" s="71">
        <f t="shared" si="435"/>
        <v>0</v>
      </c>
      <c r="AQ356" s="72" t="str">
        <f t="shared" ref="AQ356" si="446">IFERROR(AP356/AT356,"")</f>
        <v/>
      </c>
      <c r="AR356" s="176">
        <f>COUNT(C345:AG345)</f>
        <v>31</v>
      </c>
      <c r="AS356" s="175">
        <f t="shared" si="436"/>
        <v>0</v>
      </c>
      <c r="AT356" s="175">
        <f t="shared" si="437"/>
        <v>0</v>
      </c>
      <c r="AU356" s="175">
        <f t="shared" si="438"/>
        <v>0</v>
      </c>
      <c r="AV356" s="175">
        <f t="shared" si="439"/>
        <v>0</v>
      </c>
      <c r="AW356" s="40"/>
      <c r="AX356" s="101"/>
      <c r="AY356" s="102"/>
      <c r="BA356" s="111" t="s">
        <v>100</v>
      </c>
      <c r="BB356" s="111">
        <f ca="1">IF(AY346=7,COUNTIF(OFFSET($C356,0,0,1,$AY346),"外"),COUNTIF(OFFSET($C356,0,0,1,$AY346),"外")+COUNTIF(OFFSET($C356,-13,DAY(EOMONTH(C344-1,0))-7+$AY346,1,7-$AY346),"外"))</f>
        <v>0</v>
      </c>
      <c r="BC356" s="111">
        <f ca="1">COUNTIF(OFFSET($C356,0,$AY346,1,7),"外")</f>
        <v>0</v>
      </c>
      <c r="BD356" s="111">
        <f ca="1">COUNTIF(OFFSET($C356,0,$AY346+7,1,7),"外")</f>
        <v>0</v>
      </c>
      <c r="BE356" s="111">
        <f ca="1">COUNTIF(OFFSET($C356,0,$AY346+14,1,7),"外")</f>
        <v>0</v>
      </c>
      <c r="BF356" s="111">
        <f ca="1">COUNTIF(OFFSET(C356,0,AY346+21,1,7),"外")</f>
        <v>0</v>
      </c>
      <c r="BG356" s="111">
        <f t="shared" ref="BG356" ca="1" si="447">SUM(BB356:BF356)</f>
        <v>0</v>
      </c>
    </row>
    <row r="357" spans="1:59" ht="13.5" hidden="1" outlineLevel="1" thickBot="1" x14ac:dyDescent="0.25">
      <c r="AV357" s="32"/>
    </row>
    <row r="358" spans="1:59" s="4" customFormat="1" ht="13" hidden="1" customHeight="1" outlineLevel="1" x14ac:dyDescent="0.2">
      <c r="A358" s="2"/>
      <c r="B358" s="181" t="s">
        <v>0</v>
      </c>
      <c r="C358" s="252">
        <f>DATE(YEAR(C344),MONTH(C344)+1,DAY(C344))</f>
        <v>46327</v>
      </c>
      <c r="D358" s="253"/>
      <c r="E358" s="253"/>
      <c r="F358" s="253"/>
      <c r="G358" s="253"/>
      <c r="H358" s="253"/>
      <c r="I358" s="253"/>
      <c r="J358" s="253"/>
      <c r="K358" s="253"/>
      <c r="L358" s="253"/>
      <c r="M358" s="253"/>
      <c r="N358" s="253"/>
      <c r="O358" s="253"/>
      <c r="P358" s="253"/>
      <c r="Q358" s="253"/>
      <c r="R358" s="253"/>
      <c r="S358" s="253"/>
      <c r="T358" s="253"/>
      <c r="U358" s="253"/>
      <c r="V358" s="253"/>
      <c r="W358" s="253"/>
      <c r="X358" s="253"/>
      <c r="Y358" s="253"/>
      <c r="Z358" s="253"/>
      <c r="AA358" s="253"/>
      <c r="AB358" s="253"/>
      <c r="AC358" s="253"/>
      <c r="AD358" s="253"/>
      <c r="AE358" s="253"/>
      <c r="AF358" s="253"/>
      <c r="AG358" s="253"/>
      <c r="AH358" s="254" t="s">
        <v>113</v>
      </c>
      <c r="AI358" s="255"/>
      <c r="AJ358" s="255"/>
      <c r="AK358" s="255"/>
      <c r="AL358" s="256"/>
      <c r="AM358" s="260" t="s">
        <v>46</v>
      </c>
      <c r="AN358" s="261"/>
      <c r="AO358" s="262"/>
      <c r="AP358" s="266" t="s">
        <v>11</v>
      </c>
      <c r="AQ358" s="267"/>
      <c r="AR358" s="270" t="s">
        <v>15</v>
      </c>
      <c r="AS358" s="206" t="s">
        <v>16</v>
      </c>
      <c r="AT358" s="221" t="s">
        <v>17</v>
      </c>
      <c r="AU358" s="241"/>
      <c r="AV358" s="241"/>
      <c r="AW358" s="40"/>
      <c r="AX358" s="242" t="s">
        <v>88</v>
      </c>
      <c r="AY358" s="243"/>
      <c r="AZ358" s="2"/>
      <c r="BA358" s="2"/>
      <c r="BB358" s="2"/>
      <c r="BC358" s="2"/>
      <c r="BD358" s="2"/>
      <c r="BE358" s="2"/>
      <c r="BF358" s="2"/>
      <c r="BG358" s="2"/>
    </row>
    <row r="359" spans="1:59" s="4" customFormat="1" ht="13" hidden="1" customHeight="1" outlineLevel="1" x14ac:dyDescent="0.2">
      <c r="A359" s="2"/>
      <c r="B359" s="10" t="s">
        <v>1</v>
      </c>
      <c r="C359" s="11">
        <f>DATE(YEAR(C358),MONTH(C358),DAY(C358))</f>
        <v>46327</v>
      </c>
      <c r="D359" s="11">
        <f>IF(MONTH(DATE(YEAR(C359),MONTH(C359),DAY(C359)+1))=MONTH($C358),DATE(YEAR(C359),MONTH(C359),DAY(C359)+1),"")</f>
        <v>46328</v>
      </c>
      <c r="E359" s="11">
        <f t="shared" ref="E359:AG359" si="448">IF(MONTH(DATE(YEAR(D359),MONTH(D359),DAY(D359)+1))=MONTH($C358),DATE(YEAR(D359),MONTH(D359),DAY(D359)+1),"")</f>
        <v>46329</v>
      </c>
      <c r="F359" s="16">
        <f t="shared" si="448"/>
        <v>46330</v>
      </c>
      <c r="G359" s="11">
        <f t="shared" si="448"/>
        <v>46331</v>
      </c>
      <c r="H359" s="11">
        <f t="shared" si="448"/>
        <v>46332</v>
      </c>
      <c r="I359" s="11">
        <f t="shared" si="448"/>
        <v>46333</v>
      </c>
      <c r="J359" s="11">
        <f t="shared" si="448"/>
        <v>46334</v>
      </c>
      <c r="K359" s="11">
        <f t="shared" si="448"/>
        <v>46335</v>
      </c>
      <c r="L359" s="11">
        <f t="shared" si="448"/>
        <v>46336</v>
      </c>
      <c r="M359" s="11">
        <f t="shared" si="448"/>
        <v>46337</v>
      </c>
      <c r="N359" s="11">
        <f t="shared" si="448"/>
        <v>46338</v>
      </c>
      <c r="O359" s="11">
        <f t="shared" si="448"/>
        <v>46339</v>
      </c>
      <c r="P359" s="11">
        <f t="shared" si="448"/>
        <v>46340</v>
      </c>
      <c r="Q359" s="11">
        <f t="shared" si="448"/>
        <v>46341</v>
      </c>
      <c r="R359" s="11">
        <f t="shared" si="448"/>
        <v>46342</v>
      </c>
      <c r="S359" s="11">
        <f t="shared" si="448"/>
        <v>46343</v>
      </c>
      <c r="T359" s="11">
        <f t="shared" si="448"/>
        <v>46344</v>
      </c>
      <c r="U359" s="11">
        <f t="shared" si="448"/>
        <v>46345</v>
      </c>
      <c r="V359" s="11">
        <f t="shared" si="448"/>
        <v>46346</v>
      </c>
      <c r="W359" s="11">
        <f t="shared" si="448"/>
        <v>46347</v>
      </c>
      <c r="X359" s="11">
        <f t="shared" si="448"/>
        <v>46348</v>
      </c>
      <c r="Y359" s="11">
        <f t="shared" si="448"/>
        <v>46349</v>
      </c>
      <c r="Z359" s="11">
        <f t="shared" si="448"/>
        <v>46350</v>
      </c>
      <c r="AA359" s="11">
        <f t="shared" si="448"/>
        <v>46351</v>
      </c>
      <c r="AB359" s="11">
        <f t="shared" si="448"/>
        <v>46352</v>
      </c>
      <c r="AC359" s="11">
        <f t="shared" si="448"/>
        <v>46353</v>
      </c>
      <c r="AD359" s="11">
        <f t="shared" si="448"/>
        <v>46354</v>
      </c>
      <c r="AE359" s="11">
        <f t="shared" si="448"/>
        <v>46355</v>
      </c>
      <c r="AF359" s="11">
        <f t="shared" si="448"/>
        <v>46356</v>
      </c>
      <c r="AG359" s="29" t="str">
        <f t="shared" si="448"/>
        <v/>
      </c>
      <c r="AH359" s="257"/>
      <c r="AI359" s="258"/>
      <c r="AJ359" s="258"/>
      <c r="AK359" s="258"/>
      <c r="AL359" s="259"/>
      <c r="AM359" s="263"/>
      <c r="AN359" s="264"/>
      <c r="AO359" s="265"/>
      <c r="AP359" s="268"/>
      <c r="AQ359" s="269"/>
      <c r="AR359" s="271"/>
      <c r="AS359" s="207"/>
      <c r="AT359" s="221"/>
      <c r="AU359" s="241"/>
      <c r="AV359" s="241"/>
      <c r="AW359" s="40"/>
      <c r="AX359" s="244"/>
      <c r="AY359" s="245"/>
      <c r="AZ359" s="2"/>
      <c r="BA359" s="2"/>
      <c r="BB359" s="2"/>
      <c r="BC359" s="2"/>
      <c r="BD359" s="2"/>
      <c r="BE359" s="2"/>
      <c r="BF359" s="2"/>
      <c r="BG359" s="2"/>
    </row>
    <row r="360" spans="1:59" s="4" customFormat="1" ht="13" hidden="1" customHeight="1" outlineLevel="1" x14ac:dyDescent="0.2">
      <c r="A360" s="2"/>
      <c r="B360" s="10" t="s">
        <v>2</v>
      </c>
      <c r="C360" s="12" t="str">
        <f t="shared" ref="C360:AG360" si="449">TEXT(C359,"aaa")</f>
        <v>日</v>
      </c>
      <c r="D360" s="12" t="str">
        <f t="shared" si="449"/>
        <v>月</v>
      </c>
      <c r="E360" s="12" t="str">
        <f t="shared" si="449"/>
        <v>火</v>
      </c>
      <c r="F360" s="17" t="str">
        <f t="shared" si="449"/>
        <v>水</v>
      </c>
      <c r="G360" s="12" t="str">
        <f t="shared" si="449"/>
        <v>木</v>
      </c>
      <c r="H360" s="12" t="str">
        <f t="shared" si="449"/>
        <v>金</v>
      </c>
      <c r="I360" s="12" t="str">
        <f t="shared" si="449"/>
        <v>土</v>
      </c>
      <c r="J360" s="12" t="str">
        <f t="shared" si="449"/>
        <v>日</v>
      </c>
      <c r="K360" s="12" t="str">
        <f t="shared" si="449"/>
        <v>月</v>
      </c>
      <c r="L360" s="12" t="str">
        <f t="shared" si="449"/>
        <v>火</v>
      </c>
      <c r="M360" s="12" t="str">
        <f t="shared" si="449"/>
        <v>水</v>
      </c>
      <c r="N360" s="12" t="str">
        <f t="shared" si="449"/>
        <v>木</v>
      </c>
      <c r="O360" s="12" t="str">
        <f t="shared" si="449"/>
        <v>金</v>
      </c>
      <c r="P360" s="12" t="str">
        <f t="shared" si="449"/>
        <v>土</v>
      </c>
      <c r="Q360" s="12" t="str">
        <f t="shared" si="449"/>
        <v>日</v>
      </c>
      <c r="R360" s="12" t="str">
        <f t="shared" si="449"/>
        <v>月</v>
      </c>
      <c r="S360" s="12" t="str">
        <f t="shared" si="449"/>
        <v>火</v>
      </c>
      <c r="T360" s="12" t="str">
        <f t="shared" si="449"/>
        <v>水</v>
      </c>
      <c r="U360" s="12" t="str">
        <f t="shared" si="449"/>
        <v>木</v>
      </c>
      <c r="V360" s="12" t="str">
        <f t="shared" si="449"/>
        <v>金</v>
      </c>
      <c r="W360" s="12" t="str">
        <f t="shared" si="449"/>
        <v>土</v>
      </c>
      <c r="X360" s="12" t="str">
        <f t="shared" si="449"/>
        <v>日</v>
      </c>
      <c r="Y360" s="12" t="str">
        <f t="shared" si="449"/>
        <v>月</v>
      </c>
      <c r="Z360" s="12" t="str">
        <f t="shared" si="449"/>
        <v>火</v>
      </c>
      <c r="AA360" s="12" t="str">
        <f t="shared" si="449"/>
        <v>水</v>
      </c>
      <c r="AB360" s="12" t="str">
        <f t="shared" si="449"/>
        <v>木</v>
      </c>
      <c r="AC360" s="12" t="str">
        <f t="shared" si="449"/>
        <v>金</v>
      </c>
      <c r="AD360" s="12" t="str">
        <f t="shared" si="449"/>
        <v>土</v>
      </c>
      <c r="AE360" s="12" t="str">
        <f t="shared" si="449"/>
        <v>日</v>
      </c>
      <c r="AF360" s="12" t="str">
        <f t="shared" si="449"/>
        <v>月</v>
      </c>
      <c r="AG360" s="180" t="str">
        <f t="shared" si="449"/>
        <v/>
      </c>
      <c r="AH360" s="246" t="s">
        <v>83</v>
      </c>
      <c r="AI360" s="247" t="s">
        <v>84</v>
      </c>
      <c r="AJ360" s="247" t="s">
        <v>85</v>
      </c>
      <c r="AK360" s="247" t="s">
        <v>86</v>
      </c>
      <c r="AL360" s="248" t="s">
        <v>87</v>
      </c>
      <c r="AM360" s="249" t="s">
        <v>40</v>
      </c>
      <c r="AN360" s="228" t="s">
        <v>12</v>
      </c>
      <c r="AO360" s="231" t="s">
        <v>47</v>
      </c>
      <c r="AP360" s="234" t="s">
        <v>40</v>
      </c>
      <c r="AQ360" s="237" t="s">
        <v>13</v>
      </c>
      <c r="AR360" s="240"/>
      <c r="AS360" s="221"/>
      <c r="AT360" s="221"/>
      <c r="AU360" s="171"/>
      <c r="AV360" s="171"/>
      <c r="AW360" s="40"/>
      <c r="AX360" s="223" t="s">
        <v>89</v>
      </c>
      <c r="AY360" s="224">
        <f>ABS(IF(WEEKDAY(C358,3)=0,7,WEEKDAY(C358,3)-7))</f>
        <v>1</v>
      </c>
      <c r="AZ360" s="2"/>
      <c r="BA360" s="2"/>
      <c r="BB360" s="2"/>
      <c r="BC360" s="2"/>
      <c r="BD360" s="2"/>
      <c r="BE360" s="2"/>
      <c r="BF360" s="2"/>
      <c r="BG360" s="2"/>
    </row>
    <row r="361" spans="1:59" s="4" customFormat="1" ht="27" hidden="1" customHeight="1" outlineLevel="1" x14ac:dyDescent="0.2">
      <c r="A361" s="3"/>
      <c r="B361" s="225" t="s">
        <v>3</v>
      </c>
      <c r="C361" s="218" t="str">
        <f>IFERROR(VLOOKUP(C359,祝日一覧!$A:$C,3,FALSE),"")</f>
        <v/>
      </c>
      <c r="D361" s="218" t="str">
        <f>IFERROR(VLOOKUP(D359,祝日一覧!$A:$C,3,FALSE),"")</f>
        <v/>
      </c>
      <c r="E361" s="218" t="str">
        <f>IFERROR(VLOOKUP(E359,祝日一覧!$A:$C,3,FALSE),"")</f>
        <v>文化の日</v>
      </c>
      <c r="F361" s="218" t="str">
        <f>IFERROR(VLOOKUP(F359,祝日一覧!$A:$C,3,FALSE),"")</f>
        <v/>
      </c>
      <c r="G361" s="218" t="str">
        <f>IFERROR(VLOOKUP(G359,祝日一覧!$A:$C,3,FALSE),"")</f>
        <v/>
      </c>
      <c r="H361" s="218" t="str">
        <f>IFERROR(VLOOKUP(H359,祝日一覧!$A:$C,3,FALSE),"")</f>
        <v/>
      </c>
      <c r="I361" s="218" t="str">
        <f>IFERROR(VLOOKUP(I359,祝日一覧!$A:$C,3,FALSE),"")</f>
        <v/>
      </c>
      <c r="J361" s="218" t="str">
        <f>IFERROR(VLOOKUP(J359,祝日一覧!$A:$C,3,FALSE),"")</f>
        <v/>
      </c>
      <c r="K361" s="218" t="str">
        <f>IFERROR(VLOOKUP(K359,祝日一覧!$A:$C,3,FALSE),"")</f>
        <v/>
      </c>
      <c r="L361" s="218" t="str">
        <f>IFERROR(VLOOKUP(L359,祝日一覧!$A:$C,3,FALSE),"")</f>
        <v/>
      </c>
      <c r="M361" s="218" t="str">
        <f>IFERROR(VLOOKUP(M359,祝日一覧!$A:$C,3,FALSE),"")</f>
        <v/>
      </c>
      <c r="N361" s="218" t="str">
        <f>IFERROR(VLOOKUP(N359,祝日一覧!$A:$C,3,FALSE),"")</f>
        <v/>
      </c>
      <c r="O361" s="218" t="str">
        <f>IFERROR(VLOOKUP(O359,祝日一覧!$A:$C,3,FALSE),"")</f>
        <v/>
      </c>
      <c r="P361" s="218" t="str">
        <f>IFERROR(VLOOKUP(P359,祝日一覧!$A:$C,3,FALSE),"")</f>
        <v/>
      </c>
      <c r="Q361" s="218" t="str">
        <f>IFERROR(VLOOKUP(Q359,祝日一覧!$A:$C,3,FALSE),"")</f>
        <v/>
      </c>
      <c r="R361" s="218" t="str">
        <f>IFERROR(VLOOKUP(R359,祝日一覧!$A:$C,3,FALSE),"")</f>
        <v/>
      </c>
      <c r="S361" s="218" t="str">
        <f>IFERROR(VLOOKUP(S359,祝日一覧!$A:$C,3,FALSE),"")</f>
        <v/>
      </c>
      <c r="T361" s="218" t="str">
        <f>IFERROR(VLOOKUP(T359,祝日一覧!$A:$C,3,FALSE),"")</f>
        <v/>
      </c>
      <c r="U361" s="218" t="str">
        <f>IFERROR(VLOOKUP(U359,祝日一覧!$A:$C,3,FALSE),"")</f>
        <v/>
      </c>
      <c r="V361" s="218" t="str">
        <f>IFERROR(VLOOKUP(V359,祝日一覧!$A:$C,3,FALSE),"")</f>
        <v/>
      </c>
      <c r="W361" s="218" t="str">
        <f>IFERROR(VLOOKUP(W359,祝日一覧!$A:$C,3,FALSE),"")</f>
        <v/>
      </c>
      <c r="X361" s="218" t="str">
        <f>IFERROR(VLOOKUP(X359,祝日一覧!$A:$C,3,FALSE),"")</f>
        <v/>
      </c>
      <c r="Y361" s="218" t="str">
        <f>IFERROR(VLOOKUP(Y359,祝日一覧!$A:$C,3,FALSE),"")</f>
        <v>勤労感謝の日</v>
      </c>
      <c r="Z361" s="218" t="str">
        <f>IFERROR(VLOOKUP(Z359,祝日一覧!$A:$C,3,FALSE),"")</f>
        <v/>
      </c>
      <c r="AA361" s="218" t="str">
        <f>IFERROR(VLOOKUP(AA359,祝日一覧!$A:$C,3,FALSE),"")</f>
        <v/>
      </c>
      <c r="AB361" s="218" t="str">
        <f>IFERROR(VLOOKUP(AB359,祝日一覧!$A:$C,3,FALSE),"")</f>
        <v/>
      </c>
      <c r="AC361" s="218" t="str">
        <f>IFERROR(VLOOKUP(AC359,祝日一覧!$A:$C,3,FALSE),"")</f>
        <v/>
      </c>
      <c r="AD361" s="218" t="str">
        <f>IFERROR(VLOOKUP(AD359,祝日一覧!$A:$C,3,FALSE),"")</f>
        <v/>
      </c>
      <c r="AE361" s="218" t="str">
        <f>IFERROR(VLOOKUP(AE359,祝日一覧!$A:$C,3,FALSE),"")</f>
        <v/>
      </c>
      <c r="AF361" s="218" t="str">
        <f>IFERROR(VLOOKUP(AF359,祝日一覧!$A:$C,3,FALSE),"")</f>
        <v/>
      </c>
      <c r="AG361" s="208" t="str">
        <f>IFERROR(VLOOKUP(AG359,祝日一覧!$A:$C,3,FALSE),"")</f>
        <v/>
      </c>
      <c r="AH361" s="246"/>
      <c r="AI361" s="247"/>
      <c r="AJ361" s="247"/>
      <c r="AK361" s="247"/>
      <c r="AL361" s="248"/>
      <c r="AM361" s="250"/>
      <c r="AN361" s="229"/>
      <c r="AO361" s="232"/>
      <c r="AP361" s="235"/>
      <c r="AQ361" s="238"/>
      <c r="AR361" s="240"/>
      <c r="AS361" s="221"/>
      <c r="AT361" s="222"/>
      <c r="AU361" s="179"/>
      <c r="AV361" s="171"/>
      <c r="AW361" s="40"/>
      <c r="AX361" s="223"/>
      <c r="AY361" s="224"/>
      <c r="AZ361" s="3"/>
      <c r="BA361" s="3"/>
      <c r="BB361" s="3"/>
      <c r="BC361" s="3"/>
      <c r="BD361" s="3"/>
      <c r="BE361" s="3"/>
      <c r="BF361" s="3"/>
      <c r="BG361" s="3"/>
    </row>
    <row r="362" spans="1:59" s="4" customFormat="1" ht="27" hidden="1" customHeight="1" outlineLevel="1" x14ac:dyDescent="0.2">
      <c r="A362" s="3"/>
      <c r="B362" s="226"/>
      <c r="C362" s="219"/>
      <c r="D362" s="219"/>
      <c r="E362" s="219"/>
      <c r="F362" s="219"/>
      <c r="G362" s="219"/>
      <c r="H362" s="219"/>
      <c r="I362" s="219"/>
      <c r="J362" s="219"/>
      <c r="K362" s="219"/>
      <c r="L362" s="219"/>
      <c r="M362" s="219"/>
      <c r="N362" s="219"/>
      <c r="O362" s="219"/>
      <c r="P362" s="219"/>
      <c r="Q362" s="219"/>
      <c r="R362" s="219"/>
      <c r="S362" s="219"/>
      <c r="T362" s="219"/>
      <c r="U362" s="219"/>
      <c r="V362" s="219"/>
      <c r="W362" s="219"/>
      <c r="X362" s="219"/>
      <c r="Y362" s="219"/>
      <c r="Z362" s="219"/>
      <c r="AA362" s="219"/>
      <c r="AB362" s="219"/>
      <c r="AC362" s="219"/>
      <c r="AD362" s="219"/>
      <c r="AE362" s="219"/>
      <c r="AF362" s="219"/>
      <c r="AG362" s="209"/>
      <c r="AH362" s="93" t="str">
        <f>IF($AY360=7,DBCS(1&amp;"日～"&amp;7&amp;"日"),DBCS("前"&amp;DAY(EOMONTH($C358-1,0))-6+$AY360&amp;"日～"&amp;$AY360&amp;"日"))</f>
        <v>前２６日～１日</v>
      </c>
      <c r="AI362" s="112" t="str">
        <f>DBCS($AY360+1&amp;"日～"&amp;$AY360+7&amp;"日")</f>
        <v>２日～８日</v>
      </c>
      <c r="AJ362" s="112" t="str">
        <f>DBCS($AY360+8&amp;"日～"&amp;$AY360+14&amp;"日")</f>
        <v>９日～１５日</v>
      </c>
      <c r="AK362" s="112" t="str">
        <f>DBCS($AY360+15&amp;"日～"&amp;$AY360+21&amp;"日")</f>
        <v>１６日～２２日</v>
      </c>
      <c r="AL362" s="113" t="str">
        <f>IF(AND(AY360=7,AY364=0),"-",IF($AY368=3,"-",DBCS($AY360+22&amp;"日～"&amp;$AY360+28&amp;"日")))</f>
        <v>２３日～２９日</v>
      </c>
      <c r="AM362" s="250"/>
      <c r="AN362" s="229"/>
      <c r="AO362" s="232"/>
      <c r="AP362" s="235"/>
      <c r="AQ362" s="238"/>
      <c r="AR362" s="178"/>
      <c r="AS362" s="174"/>
      <c r="AT362" s="174"/>
      <c r="AU362" s="184"/>
      <c r="AV362" s="184"/>
      <c r="AW362" s="40"/>
      <c r="AX362" s="99" t="s">
        <v>90</v>
      </c>
      <c r="AY362" s="100">
        <f>DAY(EOMONTH(C358,0))</f>
        <v>30</v>
      </c>
      <c r="AZ362" s="3"/>
      <c r="BA362" s="211" t="s">
        <v>105</v>
      </c>
      <c r="BB362" s="212"/>
      <c r="BC362" s="212"/>
      <c r="BD362" s="212"/>
      <c r="BE362" s="212"/>
      <c r="BF362" s="212"/>
      <c r="BG362" s="213"/>
    </row>
    <row r="363" spans="1:59" s="4" customFormat="1" ht="18.5" hidden="1" customHeight="1" outlineLevel="1" x14ac:dyDescent="0.2">
      <c r="A363" s="3"/>
      <c r="B363" s="226"/>
      <c r="C363" s="219"/>
      <c r="D363" s="219"/>
      <c r="E363" s="219"/>
      <c r="F363" s="219"/>
      <c r="G363" s="219"/>
      <c r="H363" s="219"/>
      <c r="I363" s="219"/>
      <c r="J363" s="219"/>
      <c r="K363" s="219"/>
      <c r="L363" s="219"/>
      <c r="M363" s="219"/>
      <c r="N363" s="219"/>
      <c r="O363" s="219"/>
      <c r="P363" s="219"/>
      <c r="Q363" s="219"/>
      <c r="R363" s="219"/>
      <c r="S363" s="219"/>
      <c r="T363" s="219"/>
      <c r="U363" s="219"/>
      <c r="V363" s="219"/>
      <c r="W363" s="219"/>
      <c r="X363" s="219"/>
      <c r="Y363" s="219"/>
      <c r="Z363" s="219"/>
      <c r="AA363" s="219"/>
      <c r="AB363" s="219"/>
      <c r="AC363" s="219"/>
      <c r="AD363" s="219"/>
      <c r="AE363" s="219"/>
      <c r="AF363" s="219"/>
      <c r="AG363" s="209"/>
      <c r="AH363" s="93" t="e">
        <f ca="1">IF(AH364&gt;=0.285,"達成","未")</f>
        <v>#DIV/0!</v>
      </c>
      <c r="AI363" s="166" t="e">
        <f ca="1">IF(AI364&gt;=0.285,"達成","未")</f>
        <v>#DIV/0!</v>
      </c>
      <c r="AJ363" s="166" t="e">
        <f t="shared" ref="AJ363:AK363" ca="1" si="450">IF(AJ364&gt;=0.285,"達成","未")</f>
        <v>#DIV/0!</v>
      </c>
      <c r="AK363" s="166" t="e">
        <f t="shared" ca="1" si="450"/>
        <v>#DIV/0!</v>
      </c>
      <c r="AL363" s="167" t="str">
        <f ca="1">IF(AL364="-","-",IF(AL364&gt;=0.285,"達成","未"))</f>
        <v>-</v>
      </c>
      <c r="AM363" s="251"/>
      <c r="AN363" s="230"/>
      <c r="AO363" s="233"/>
      <c r="AP363" s="236"/>
      <c r="AQ363" s="239"/>
      <c r="AR363" s="178"/>
      <c r="AS363" s="174"/>
      <c r="AT363" s="174"/>
      <c r="AU363" s="184"/>
      <c r="AV363" s="184"/>
      <c r="AW363" s="40"/>
      <c r="AX363" s="99"/>
      <c r="AY363" s="100"/>
      <c r="AZ363" s="3"/>
      <c r="BA363" s="168"/>
      <c r="BB363" s="169"/>
      <c r="BC363" s="169"/>
      <c r="BD363" s="169"/>
      <c r="BE363" s="169"/>
      <c r="BF363" s="169"/>
      <c r="BG363" s="170"/>
    </row>
    <row r="364" spans="1:59" s="4" customFormat="1" ht="20.149999999999999" hidden="1" customHeight="1" outlineLevel="1" thickBot="1" x14ac:dyDescent="0.25">
      <c r="B364" s="227"/>
      <c r="C364" s="220"/>
      <c r="D364" s="220"/>
      <c r="E364" s="220"/>
      <c r="F364" s="220"/>
      <c r="G364" s="220"/>
      <c r="H364" s="220"/>
      <c r="I364" s="220"/>
      <c r="J364" s="220"/>
      <c r="K364" s="220"/>
      <c r="L364" s="220"/>
      <c r="M364" s="220"/>
      <c r="N364" s="220"/>
      <c r="O364" s="220"/>
      <c r="P364" s="220"/>
      <c r="Q364" s="220"/>
      <c r="R364" s="220"/>
      <c r="S364" s="220"/>
      <c r="T364" s="220"/>
      <c r="U364" s="220"/>
      <c r="V364" s="220"/>
      <c r="W364" s="220"/>
      <c r="X364" s="220"/>
      <c r="Y364" s="220"/>
      <c r="Z364" s="220"/>
      <c r="AA364" s="220"/>
      <c r="AB364" s="220"/>
      <c r="AC364" s="220"/>
      <c r="AD364" s="220"/>
      <c r="AE364" s="220"/>
      <c r="AF364" s="220"/>
      <c r="AG364" s="210"/>
      <c r="AH364" s="114" t="e">
        <f ca="1">AVERAGE(AH365:AH370)</f>
        <v>#DIV/0!</v>
      </c>
      <c r="AI364" s="115" t="e">
        <f t="shared" ref="AI364:AK364" ca="1" si="451">AVERAGE(AI365:AI370)</f>
        <v>#DIV/0!</v>
      </c>
      <c r="AJ364" s="115" t="e">
        <f t="shared" ca="1" si="451"/>
        <v>#DIV/0!</v>
      </c>
      <c r="AK364" s="115" t="e">
        <f t="shared" ca="1" si="451"/>
        <v>#DIV/0!</v>
      </c>
      <c r="AL364" s="104" t="str">
        <f ca="1">IFERROR(AVERAGE(AL365:AL370),"-")</f>
        <v>-</v>
      </c>
      <c r="AM364" s="64"/>
      <c r="AN364" s="48" t="e">
        <f>AVERAGE(AN365:AN370)</f>
        <v>#DIV/0!</v>
      </c>
      <c r="AO364" s="30" t="e">
        <f>IF(AN364&gt;=0.285,"達成","未")</f>
        <v>#DIV/0!</v>
      </c>
      <c r="AP364" s="71"/>
      <c r="AQ364" s="72" t="e">
        <f>AVERAGE(AQ365:AQ370)</f>
        <v>#DIV/0!</v>
      </c>
      <c r="AR364" s="62" t="s">
        <v>15</v>
      </c>
      <c r="AS364" s="49" t="s">
        <v>16</v>
      </c>
      <c r="AT364" s="50" t="s">
        <v>58</v>
      </c>
      <c r="AU364" s="38" t="s">
        <v>56</v>
      </c>
      <c r="AV364" s="173" t="s">
        <v>57</v>
      </c>
      <c r="AW364" s="60" t="s">
        <v>66</v>
      </c>
      <c r="AX364" s="214" t="s">
        <v>91</v>
      </c>
      <c r="AY364" s="215">
        <f>MOD(AY362-AY360,7)</f>
        <v>1</v>
      </c>
      <c r="AZ364" s="97" t="s">
        <v>106</v>
      </c>
      <c r="BA364" s="111"/>
      <c r="BB364" s="111" t="s">
        <v>83</v>
      </c>
      <c r="BC364" s="111" t="s">
        <v>84</v>
      </c>
      <c r="BD364" s="111" t="s">
        <v>85</v>
      </c>
      <c r="BE364" s="111" t="s">
        <v>86</v>
      </c>
      <c r="BF364" s="111" t="s">
        <v>87</v>
      </c>
      <c r="BG364" s="111" t="s">
        <v>101</v>
      </c>
    </row>
    <row r="365" spans="1:59" s="4" customFormat="1" ht="20.149999999999999" hidden="1" customHeight="1" outlineLevel="1" x14ac:dyDescent="0.2">
      <c r="B365" s="51" t="str">
        <f>IF($R$5&lt;&gt;"",$R$5,"-")</f>
        <v>-</v>
      </c>
      <c r="C365" s="182"/>
      <c r="D365" s="182"/>
      <c r="E365" s="182"/>
      <c r="F365" s="182"/>
      <c r="G365" s="182"/>
      <c r="H365" s="182"/>
      <c r="I365" s="182"/>
      <c r="J365" s="182"/>
      <c r="K365" s="182"/>
      <c r="L365" s="182"/>
      <c r="M365" s="182"/>
      <c r="N365" s="182"/>
      <c r="O365" s="182"/>
      <c r="P365" s="182"/>
      <c r="Q365" s="182"/>
      <c r="R365" s="182"/>
      <c r="S365" s="182"/>
      <c r="T365" s="182"/>
      <c r="U365" s="182"/>
      <c r="V365" s="182"/>
      <c r="W365" s="182"/>
      <c r="X365" s="182"/>
      <c r="Y365" s="182"/>
      <c r="Z365" s="182"/>
      <c r="AA365" s="182"/>
      <c r="AB365" s="182"/>
      <c r="AC365" s="182"/>
      <c r="AD365" s="182"/>
      <c r="AE365" s="182"/>
      <c r="AF365" s="182"/>
      <c r="AG365" s="61"/>
      <c r="AH365" s="122" t="str">
        <f ca="1">IFERROR(IF(B365="-","-",IF(AY360=7,COUNTIF(OFFSET($C365,0,0,1,$AY360),"○")/(7-BB365),(COUNTIF(OFFSET($C365,0,0,1,$AY360),"○")+COUNTIF(OFFSET($C365,-14,DAY(EOMONTH(C358-1,0))-7+$AY360,1,7-$AY360),"○"))/(7-BB365))),"-")</f>
        <v>-</v>
      </c>
      <c r="AI365" s="116" t="str">
        <f ca="1">IF($B365="-","-",COUNTIF(OFFSET($C365,0,$AY360,1,7),"○")/7-BC365)</f>
        <v>-</v>
      </c>
      <c r="AJ365" s="145" t="str">
        <f ca="1">IF($B365="-","-",COUNTIF(OFFSET($C365,0,$AY360,1,7),"○")/7-BD365)</f>
        <v>-</v>
      </c>
      <c r="AK365" s="145" t="str">
        <f ca="1">IF($B365="-","-",COUNTIF(OFFSET($C365,0,$AY360,1,7),"○")/7-BE365)</f>
        <v>-</v>
      </c>
      <c r="AL365" s="146" t="str">
        <f ca="1">IF($B365="-","-",IF((AY368+SIGN(AY360))&lt;5,"-",COUNTIF(OFFSET(C365,0,AY360+21,1,7),"○")/(7-BF365)))</f>
        <v>-</v>
      </c>
      <c r="AM365" s="65">
        <f>AU365</f>
        <v>0</v>
      </c>
      <c r="AN365" s="41" t="str">
        <f>IFERROR(AM365/AS365,"")</f>
        <v/>
      </c>
      <c r="AO365" s="67" t="str">
        <f t="shared" ref="AO365:AO370" si="452">IFERROR(IF(B365="-",B365,IF(AM365/AS365&gt;=0.285,"達成","未")),"-")</f>
        <v>-</v>
      </c>
      <c r="AP365" s="73">
        <f t="shared" ref="AP365:AP370" si="453">AV365</f>
        <v>0</v>
      </c>
      <c r="AQ365" s="74" t="str">
        <f>IFERROR(AP365/AT365,"")</f>
        <v/>
      </c>
      <c r="AR365" s="176">
        <f>COUNT(C359:AG359)</f>
        <v>30</v>
      </c>
      <c r="AS365" s="175">
        <f t="shared" ref="AS365:AS370" si="454">IF(OR(B365="-",B365=""),0,IFERROR(AR365-COUNTIF(C365:AG365,"外"),))</f>
        <v>0</v>
      </c>
      <c r="AT365" s="175">
        <f t="shared" ref="AT365:AT370" si="455">AS365+AT351</f>
        <v>0</v>
      </c>
      <c r="AU365" s="175">
        <f t="shared" ref="AU365:AU370" si="456">COUNTIF(C365:AG365,"○")</f>
        <v>0</v>
      </c>
      <c r="AV365" s="175">
        <f t="shared" ref="AV365:AV370" si="457">AV351+AU365</f>
        <v>0</v>
      </c>
      <c r="AW365" s="98">
        <f>IF(C358&gt;DATE($K$6,$M$6,1),0,IF(SUM(AS365:AS370)=0,1,IF(AO364="達成",1,0)))</f>
        <v>0</v>
      </c>
      <c r="AX365" s="214"/>
      <c r="AY365" s="215"/>
      <c r="AZ365" s="98">
        <f>IF(C358&gt;DATE($K$6,$M$6,1),0,IF(SUM(AS365:AS370)=0,1,IF(AND(AH364&gt;0.285,AI364&gt;0.285,AJ364&gt;0.285,AK364&gt;0.285,AL364&gt;0.285),1,0)))</f>
        <v>0</v>
      </c>
      <c r="BA365" s="111" t="s">
        <v>95</v>
      </c>
      <c r="BB365" s="111">
        <f ca="1">IF(AY360=7,COUNTIF(OFFSET($C365,0,0,1,$AY360),"外"),COUNTIF(OFFSET($C365,0,0,1,$AY360),"外")+COUNTIF(OFFSET($C365,-13,DAY(EOMONTH(C358-1,0))-7+$AY360,1,7-$AY360),"外"))</f>
        <v>0</v>
      </c>
      <c r="BC365" s="111">
        <f ca="1">COUNTIF(OFFSET($C365,0,$AY360,1,7),"外")</f>
        <v>0</v>
      </c>
      <c r="BD365" s="111">
        <f ca="1">COUNTIF(OFFSET($C365,0,$AY360+7,1,7),"外")</f>
        <v>0</v>
      </c>
      <c r="BE365" s="111">
        <f ca="1">COUNTIF(OFFSET($C365,0,$AY360+14,1,7),"外")</f>
        <v>0</v>
      </c>
      <c r="BF365" s="111">
        <f ca="1">COUNTIF(OFFSET(C365,0,AY360+21,1,7),"外")</f>
        <v>0</v>
      </c>
      <c r="BG365" s="111">
        <f ca="1">SUM(BB365:BF365)</f>
        <v>0</v>
      </c>
    </row>
    <row r="366" spans="1:59" s="4" customFormat="1" ht="20.149999999999999" hidden="1" customHeight="1" outlineLevel="1" x14ac:dyDescent="0.2">
      <c r="B366" s="45" t="str">
        <f>IF($S$5&lt;&gt;"",$S$5,"-")</f>
        <v>-</v>
      </c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80"/>
      <c r="AH366" s="90" t="str">
        <f ca="1">IFERROR(IF(B351="-","-",IF(AY360=7,COUNTIF(OFFSET($C366,0,0,1,$AY360),"○")/(7-BB366),(COUNTIF(OFFSET($C366,0,0,1,$AY360),"○")+COUNTIF(OFFSET($C366,-14,DAY(EOMONTH(C358-1,0))-7+$AY360,1,7-$AY360),"○"))/(7-BB366))),"-")</f>
        <v>-</v>
      </c>
      <c r="AI366" s="89" t="str">
        <f ca="1">IF(B366="-","-",COUNTIF(OFFSET($C366,0,$AY360,1,7),"○")/7-BC366)</f>
        <v>-</v>
      </c>
      <c r="AJ366" s="89" t="str">
        <f ca="1">IF($B366="-","-",COUNTIF(OFFSET($C366,0,$AY361,1,7),"○")/7-BD366)</f>
        <v>-</v>
      </c>
      <c r="AK366" s="89" t="str">
        <f ca="1">IF($B366="-","-",COUNTIF(OFFSET($C366,0,$AY360,1,7),"○")/7-BE366)</f>
        <v>-</v>
      </c>
      <c r="AL366" s="105" t="str">
        <f ca="1">IF($B366="-","-",IF((AY368+SIGN(AY360))&lt;5,"-",COUNTIF(OFFSET(C366,0,AY360+21,1,7),"○")/(7-BF366)))</f>
        <v>-</v>
      </c>
      <c r="AM366" s="172">
        <f t="shared" ref="AM366:AM368" si="458">AU366</f>
        <v>0</v>
      </c>
      <c r="AN366" s="41" t="str">
        <f t="shared" ref="AN366" si="459">IFERROR(AM366/AS366,"")</f>
        <v/>
      </c>
      <c r="AO366" s="66" t="str">
        <f t="shared" si="452"/>
        <v>-</v>
      </c>
      <c r="AP366" s="177">
        <f t="shared" si="453"/>
        <v>0</v>
      </c>
      <c r="AQ366" s="75" t="str">
        <f t="shared" ref="AQ366:AQ368" si="460">IFERROR(AP366/AT366,"")</f>
        <v/>
      </c>
      <c r="AR366" s="176">
        <f>COUNT(C359:AG359)</f>
        <v>30</v>
      </c>
      <c r="AS366" s="175">
        <f t="shared" si="454"/>
        <v>0</v>
      </c>
      <c r="AT366" s="175">
        <f t="shared" si="455"/>
        <v>0</v>
      </c>
      <c r="AU366" s="175">
        <f t="shared" si="456"/>
        <v>0</v>
      </c>
      <c r="AV366" s="175">
        <f t="shared" si="457"/>
        <v>0</v>
      </c>
      <c r="AW366" s="40"/>
      <c r="AX366" s="216" t="s">
        <v>92</v>
      </c>
      <c r="AY366" s="196">
        <f>SIGN(AY360)+SIGN(AY364)+AY368</f>
        <v>6</v>
      </c>
      <c r="BA366" s="111" t="s">
        <v>96</v>
      </c>
      <c r="BB366" s="111">
        <f ca="1">IF(AY360=7,COUNTIF(OFFSET($C366,0,0,1,$AY360),"外"),COUNTIF(OFFSET($C366,0,0,1,$AY360),"外")+COUNTIF(OFFSET($C366,-13,DAY(EOMONTH(C358-1,0))-7+$AY360,1,7-$AY360),"外"))</f>
        <v>0</v>
      </c>
      <c r="BC366" s="111">
        <f ca="1">COUNTIF(OFFSET($C366,0,$AY360,1,7),"外")</f>
        <v>0</v>
      </c>
      <c r="BD366" s="111">
        <f ca="1">COUNTIF(OFFSET($C366,0,$AY360+7,1,7),"外")</f>
        <v>0</v>
      </c>
      <c r="BE366" s="111">
        <f ca="1">COUNTIF(OFFSET($C366,0,$AY360+14,1,7),"外")</f>
        <v>0</v>
      </c>
      <c r="BF366" s="111">
        <f ca="1">COUNTIF(OFFSET(C366,0,AY360+21,1,7),"外")</f>
        <v>0</v>
      </c>
      <c r="BG366" s="111">
        <f t="shared" ref="BG366:BG368" ca="1" si="461">SUM(BB366:BF366)</f>
        <v>0</v>
      </c>
    </row>
    <row r="367" spans="1:59" s="4" customFormat="1" ht="20.149999999999999" hidden="1" customHeight="1" outlineLevel="1" x14ac:dyDescent="0.2">
      <c r="B367" s="45" t="str">
        <f>IF($T$5&lt;&gt;"",$T$5,"-")</f>
        <v>-</v>
      </c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80"/>
      <c r="AH367" s="90" t="str">
        <f ca="1">IFERROR(IF(B367="-","-",IF(AY360=7,COUNTIF(OFFSET($C367,0,0,1,$AY360),"○")/(7-BB367),(COUNTIF(OFFSET($C367,0,0,1,$AY360),"○")+COUNTIF(OFFSET($C367,-14,DAY(EOMONTH(C358-1,0))-7+$AY360,1,7-$AY360),"○"))/(7-BB367))),"-")</f>
        <v>-</v>
      </c>
      <c r="AI367" s="89" t="str">
        <f ca="1">IF(B367="-","-",COUNTIF(OFFSET($C367,0,$AY360,1,7),"○")/7-BC367)</f>
        <v>-</v>
      </c>
      <c r="AJ367" s="89" t="str">
        <f ca="1">IF($B367="-","-",COUNTIF(OFFSET($C367,0,$AY360,1,7),"○")/7-BD367)</f>
        <v>-</v>
      </c>
      <c r="AK367" s="89" t="str">
        <f ca="1">IF($B367="-","-",COUNTIF(OFFSET($C367,0,$AY360,1,7),"○")/7-BE367)</f>
        <v>-</v>
      </c>
      <c r="AL367" s="105" t="str">
        <f ca="1">IF($B367="-","-",IF((AY368+SIGN(AY360))&lt;5,"-",COUNTIF(OFFSET(C367,0,AY360+21,1,7),"○")/(7-BF367)))</f>
        <v>-</v>
      </c>
      <c r="AM367" s="172">
        <f t="shared" si="458"/>
        <v>0</v>
      </c>
      <c r="AN367" s="41" t="str">
        <f>IFERROR(AM367/AS367,"")</f>
        <v/>
      </c>
      <c r="AO367" s="66" t="str">
        <f t="shared" si="452"/>
        <v>-</v>
      </c>
      <c r="AP367" s="177">
        <f t="shared" si="453"/>
        <v>0</v>
      </c>
      <c r="AQ367" s="75" t="str">
        <f t="shared" si="460"/>
        <v/>
      </c>
      <c r="AR367" s="176">
        <f>COUNT(C359:AG359)</f>
        <v>30</v>
      </c>
      <c r="AS367" s="175">
        <f t="shared" si="454"/>
        <v>0</v>
      </c>
      <c r="AT367" s="175">
        <f t="shared" si="455"/>
        <v>0</v>
      </c>
      <c r="AU367" s="175">
        <f t="shared" si="456"/>
        <v>0</v>
      </c>
      <c r="AV367" s="175">
        <f t="shared" si="457"/>
        <v>0</v>
      </c>
      <c r="AW367" s="40"/>
      <c r="AX367" s="217"/>
      <c r="AY367" s="197"/>
      <c r="BA367" s="111" t="s">
        <v>97</v>
      </c>
      <c r="BB367" s="111">
        <f ca="1">IF(AY360=7,COUNTIF(OFFSET($C367,0,0,1,$AY360),"外"),COUNTIF(OFFSET($C367,0,0,1,$AY360),"外")+COUNTIF(OFFSET($C367,-13,DAY(EOMONTH(C358-1,0))-7+$AY360,1,7-$AY360),"外"))</f>
        <v>0</v>
      </c>
      <c r="BC367" s="111">
        <f ca="1">COUNTIF(OFFSET($C367,0,$AY360,1,7),"外")</f>
        <v>0</v>
      </c>
      <c r="BD367" s="111">
        <f ca="1">COUNTIF(OFFSET($C367,0,$AY360+7,1,7),"外")</f>
        <v>0</v>
      </c>
      <c r="BE367" s="111">
        <f ca="1">COUNTIF(OFFSET($C367,0,$AY360+14,1,7),"外")</f>
        <v>0</v>
      </c>
      <c r="BF367" s="111">
        <f ca="1">COUNTIF(OFFSET(C367,0,AY360+21,1,7),"外")</f>
        <v>0</v>
      </c>
      <c r="BG367" s="111">
        <f t="shared" ca="1" si="461"/>
        <v>0</v>
      </c>
    </row>
    <row r="368" spans="1:59" s="4" customFormat="1" ht="20.149999999999999" hidden="1" customHeight="1" outlineLevel="1" x14ac:dyDescent="0.2">
      <c r="B368" s="45" t="str">
        <f>IF($U$5&lt;&gt;"",$U$5,"-")</f>
        <v>-</v>
      </c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80"/>
      <c r="AH368" s="90" t="str">
        <f ca="1">IFERROR(IF(B368="-","-",IF(AY360=7,COUNTIF(OFFSET($C368,0,0,1,$AY360),"○")/(7-BB368),(COUNTIF(OFFSET($C368,0,0,1,$AY360),"○")+COUNTIF(OFFSET($C368,-14,DAY(EOMONTH(C358-1,0))-7+$AY360,1,7-$AY360),"○"))/(7-BB368))),"-")</f>
        <v>-</v>
      </c>
      <c r="AI368" s="89" t="str">
        <f ca="1">IF(B368="-","-",COUNTIF(OFFSET($C368,0,$AY360,1,7),"○")/7-BC368)</f>
        <v>-</v>
      </c>
      <c r="AJ368" s="89" t="str">
        <f ca="1">IF($B368="-","-",COUNTIF(OFFSET($C368,0,$AY360,1,7),"○")/7-BD368)</f>
        <v>-</v>
      </c>
      <c r="AK368" s="89" t="str">
        <f ca="1">IF($B368="-","-",COUNTIF(OFFSET($C368,0,$AY360,1,7),"○")/7-BE368)</f>
        <v>-</v>
      </c>
      <c r="AL368" s="105" t="str">
        <f ca="1">IF($B368="-","-",IF((AY368+SIGN(AY360))&lt;5,"-",COUNTIF(OFFSET(C368,0,AY360+21,1,7),"○")/(7-BF368)))</f>
        <v>-</v>
      </c>
      <c r="AM368" s="172">
        <f t="shared" si="458"/>
        <v>0</v>
      </c>
      <c r="AN368" s="41" t="str">
        <f t="shared" ref="AN368:AN369" si="462">IFERROR(AM368/AS368,"")</f>
        <v/>
      </c>
      <c r="AO368" s="66" t="str">
        <f t="shared" si="452"/>
        <v>-</v>
      </c>
      <c r="AP368" s="177">
        <f t="shared" si="453"/>
        <v>0</v>
      </c>
      <c r="AQ368" s="75" t="str">
        <f t="shared" si="460"/>
        <v/>
      </c>
      <c r="AR368" s="176">
        <f>COUNT(C359:AG359)</f>
        <v>30</v>
      </c>
      <c r="AS368" s="175">
        <f t="shared" si="454"/>
        <v>0</v>
      </c>
      <c r="AT368" s="175">
        <f t="shared" si="455"/>
        <v>0</v>
      </c>
      <c r="AU368" s="175">
        <f t="shared" si="456"/>
        <v>0</v>
      </c>
      <c r="AV368" s="175">
        <f t="shared" si="457"/>
        <v>0</v>
      </c>
      <c r="AW368" s="40"/>
      <c r="AX368" s="194" t="s">
        <v>93</v>
      </c>
      <c r="AY368" s="196">
        <f>ROUNDDOWN((AY362-AY360)/7,0)</f>
        <v>4</v>
      </c>
      <c r="BA368" s="111" t="s">
        <v>98</v>
      </c>
      <c r="BB368" s="111">
        <f ca="1">IF(AY360=7,COUNTIF(OFFSET($C368,0,0,1,$AY360),"外"),COUNTIF(OFFSET($C368,0,0,1,$AY360),"外")+COUNTIF(OFFSET($C368,-13,DAY(EOMONTH(C358-1,0))-7+$AY360,1,7-$AY360),"外"))</f>
        <v>0</v>
      </c>
      <c r="BC368" s="111">
        <f ca="1">COUNTIF(OFFSET($C368,0,$AY360,1,7),"外")</f>
        <v>0</v>
      </c>
      <c r="BD368" s="111">
        <f ca="1">COUNTIF(OFFSET($C368,0,$AY360+7,1,7),"外")</f>
        <v>0</v>
      </c>
      <c r="BE368" s="111">
        <f ca="1">COUNTIF(OFFSET($C368,0,$AY360+14,1,7),"外")</f>
        <v>0</v>
      </c>
      <c r="BF368" s="111">
        <f ca="1">COUNTIF(OFFSET(C368,0,AY360+21,1,7),"外")</f>
        <v>0</v>
      </c>
      <c r="BG368" s="111">
        <f t="shared" ca="1" si="461"/>
        <v>0</v>
      </c>
    </row>
    <row r="369" spans="1:59" s="4" customFormat="1" ht="20.149999999999999" hidden="1" customHeight="1" outlineLevel="1" x14ac:dyDescent="0.2">
      <c r="B369" s="45" t="str">
        <f>IF($V$5&lt;&gt;"",$V$5,"-")</f>
        <v>-</v>
      </c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80"/>
      <c r="AH369" s="90" t="str">
        <f ca="1">IFERROR(IF(B369="-","-",IF(AY360=7,COUNTIF(OFFSET($C369,0,0,1,$AY360),"○")/(7-BB369),(COUNTIF(OFFSET($C369,0,0,1,$AY360),"○")+COUNTIF(OFFSET($C369,-14,DAY(EOMONTH(C358-1,0))-7+$AY360,1,7-$AY360),"○"))/(7-BB369))),"-")</f>
        <v>-</v>
      </c>
      <c r="AI369" s="89" t="str">
        <f ca="1">IF(B369="-","-",COUNTIF(OFFSET($C369,0,$AY360,1,7),"○")/7-BC369)</f>
        <v>-</v>
      </c>
      <c r="AJ369" s="89" t="str">
        <f ca="1">IF($B369="-","-",COUNTIF(OFFSET($C369,0,$AY360,1,7),"○")/7-BD369)</f>
        <v>-</v>
      </c>
      <c r="AK369" s="89" t="str">
        <f ca="1">IF($B369="-","-",COUNTIF(OFFSET($C369,0,$AY360,1,7),"○")/7-BE369)</f>
        <v>-</v>
      </c>
      <c r="AL369" s="105" t="str">
        <f ca="1">IF($B369="-","-",IF((AY368+SIGN(AY360))&lt;5,"-",COUNTIF(OFFSET(C369,0,AY360+21,1,7),"○")/(7-BF369)))</f>
        <v>-</v>
      </c>
      <c r="AM369" s="172">
        <f>AU369</f>
        <v>0</v>
      </c>
      <c r="AN369" s="41" t="str">
        <f t="shared" si="462"/>
        <v/>
      </c>
      <c r="AO369" s="66" t="str">
        <f t="shared" si="452"/>
        <v>-</v>
      </c>
      <c r="AP369" s="177">
        <f t="shared" si="453"/>
        <v>0</v>
      </c>
      <c r="AQ369" s="75" t="str">
        <f>IFERROR(AP369/AT369,"")</f>
        <v/>
      </c>
      <c r="AR369" s="176">
        <f>COUNT(C359:AG359)</f>
        <v>30</v>
      </c>
      <c r="AS369" s="175">
        <f t="shared" si="454"/>
        <v>0</v>
      </c>
      <c r="AT369" s="175">
        <f t="shared" si="455"/>
        <v>0</v>
      </c>
      <c r="AU369" s="175">
        <f t="shared" si="456"/>
        <v>0</v>
      </c>
      <c r="AV369" s="175">
        <f t="shared" si="457"/>
        <v>0</v>
      </c>
      <c r="AW369" s="40"/>
      <c r="AX369" s="195"/>
      <c r="AY369" s="197"/>
      <c r="BA369" s="111" t="s">
        <v>99</v>
      </c>
      <c r="BB369" s="111">
        <f ca="1">IF(AY360=7,COUNTIF(OFFSET($C369,0,0,1,$AY360),"外"),COUNTIF(OFFSET($C369,0,0,1,$AY360),"外")+COUNTIF(OFFSET($C369,-13,DAY(EOMONTH(C358-1,0))-7+$AY360,1,7-$AY360),"外"))</f>
        <v>0</v>
      </c>
      <c r="BC369" s="111">
        <f ca="1">COUNTIF(OFFSET($C369,0,$AY360,1,7),"外")</f>
        <v>0</v>
      </c>
      <c r="BD369" s="111">
        <f ca="1">COUNTIF(OFFSET($C369,0,$AY360+7,1,7),"外")</f>
        <v>0</v>
      </c>
      <c r="BE369" s="111">
        <f ca="1">COUNTIF(OFFSET($C369,0,$AY360+14,1,7),"外")</f>
        <v>0</v>
      </c>
      <c r="BF369" s="111">
        <f ca="1">COUNTIF(OFFSET(C369,0,AY360+21,1,7),"外")</f>
        <v>0</v>
      </c>
      <c r="BG369" s="111">
        <f ca="1">SUM(BB369:BF369)</f>
        <v>0</v>
      </c>
    </row>
    <row r="370" spans="1:59" s="4" customFormat="1" ht="20.149999999999999" hidden="1" customHeight="1" outlineLevel="1" thickBot="1" x14ac:dyDescent="0.25">
      <c r="B370" s="46" t="str">
        <f>IF($W$5&lt;&gt;"",$W$5,"-")</f>
        <v>-</v>
      </c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F370" s="13"/>
      <c r="AG370" s="55"/>
      <c r="AH370" s="91" t="str">
        <f ca="1">IFERROR(IF(B370="-","-",IF(AY360=7,COUNTIF(OFFSET($C370,0,0,1,$AY360),"○")/(7-BB370),(COUNTIF(OFFSET($C370,0,0,1,$AY360),"○")+COUNTIF(OFFSET($C370,-14,DAY(EOMONTH(C358-1,0))-7+$AY360,1,7-$AY360),"○"))/(7-BB370))),"-")</f>
        <v>-</v>
      </c>
      <c r="AI370" s="92" t="str">
        <f ca="1">IF(B370="-","-",COUNTIF(OFFSET($C370,0,$AY360,1,7),"○")/7-BC370)</f>
        <v>-</v>
      </c>
      <c r="AJ370" s="92" t="str">
        <f ca="1">IF($B370="-","-",COUNTIF(OFFSET($C370,0,$AY360,1,7),"○")/7-BD370)</f>
        <v>-</v>
      </c>
      <c r="AK370" s="92" t="str">
        <f ca="1">IF($B370="-","-",COUNTIF(OFFSET($C370,0,$AY360,1,7),"○")/7-BE370)</f>
        <v>-</v>
      </c>
      <c r="AL370" s="106" t="str">
        <f ca="1">IF($B370="-","-",IF((AY368+SIGN(AY360))&lt;5,"-",COUNTIF(OFFSET(C370,0,AY360+21,1,7),"○")/(7-BF370)))</f>
        <v>-</v>
      </c>
      <c r="AM370" s="64">
        <f t="shared" ref="AM370" si="463">AU370</f>
        <v>0</v>
      </c>
      <c r="AN370" s="48" t="str">
        <f>IFERROR(AM370/AS370,"")</f>
        <v/>
      </c>
      <c r="AO370" s="30" t="str">
        <f t="shared" si="452"/>
        <v>-</v>
      </c>
      <c r="AP370" s="71">
        <f t="shared" si="453"/>
        <v>0</v>
      </c>
      <c r="AQ370" s="72" t="str">
        <f t="shared" ref="AQ370" si="464">IFERROR(AP370/AT370,"")</f>
        <v/>
      </c>
      <c r="AR370" s="176">
        <f>COUNT(C359:AG359)</f>
        <v>30</v>
      </c>
      <c r="AS370" s="175">
        <f t="shared" si="454"/>
        <v>0</v>
      </c>
      <c r="AT370" s="175">
        <f t="shared" si="455"/>
        <v>0</v>
      </c>
      <c r="AU370" s="175">
        <f t="shared" si="456"/>
        <v>0</v>
      </c>
      <c r="AV370" s="175">
        <f t="shared" si="457"/>
        <v>0</v>
      </c>
      <c r="AW370" s="40"/>
      <c r="AX370" s="101"/>
      <c r="AY370" s="102"/>
      <c r="BA370" s="111" t="s">
        <v>100</v>
      </c>
      <c r="BB370" s="111">
        <f ca="1">IF(AY360=7,COUNTIF(OFFSET($C370,0,0,1,$AY360),"外"),COUNTIF(OFFSET($C370,0,0,1,$AY360),"外")+COUNTIF(OFFSET($C370,-13,DAY(EOMONTH(C358-1,0))-7+$AY360,1,7-$AY360),"外"))</f>
        <v>0</v>
      </c>
      <c r="BC370" s="111">
        <f ca="1">COUNTIF(OFFSET($C370,0,$AY360,1,7),"外")</f>
        <v>0</v>
      </c>
      <c r="BD370" s="111">
        <f ca="1">COUNTIF(OFFSET($C370,0,$AY360+7,1,7),"外")</f>
        <v>0</v>
      </c>
      <c r="BE370" s="111">
        <f ca="1">COUNTIF(OFFSET($C370,0,$AY360+14,1,7),"外")</f>
        <v>0</v>
      </c>
      <c r="BF370" s="111">
        <f ca="1">COUNTIF(OFFSET(C370,0,AY360+21,1,7),"外")</f>
        <v>0</v>
      </c>
      <c r="BG370" s="111">
        <f t="shared" ref="BG370" ca="1" si="465">SUM(BB370:BF370)</f>
        <v>0</v>
      </c>
    </row>
    <row r="371" spans="1:59" ht="13.5" hidden="1" outlineLevel="1" thickBot="1" x14ac:dyDescent="0.25">
      <c r="AV371" s="32"/>
    </row>
    <row r="372" spans="1:59" s="4" customFormat="1" ht="13" hidden="1" customHeight="1" outlineLevel="1" x14ac:dyDescent="0.2">
      <c r="A372" s="2"/>
      <c r="B372" s="181" t="s">
        <v>0</v>
      </c>
      <c r="C372" s="252">
        <f>DATE(YEAR(C358),MONTH(C358)+1,DAY(C358))</f>
        <v>46357</v>
      </c>
      <c r="D372" s="253"/>
      <c r="E372" s="253"/>
      <c r="F372" s="253"/>
      <c r="G372" s="253"/>
      <c r="H372" s="253"/>
      <c r="I372" s="253"/>
      <c r="J372" s="253"/>
      <c r="K372" s="253"/>
      <c r="L372" s="253"/>
      <c r="M372" s="253"/>
      <c r="N372" s="253"/>
      <c r="O372" s="253"/>
      <c r="P372" s="253"/>
      <c r="Q372" s="253"/>
      <c r="R372" s="253"/>
      <c r="S372" s="253"/>
      <c r="T372" s="253"/>
      <c r="U372" s="253"/>
      <c r="V372" s="253"/>
      <c r="W372" s="253"/>
      <c r="X372" s="253"/>
      <c r="Y372" s="253"/>
      <c r="Z372" s="253"/>
      <c r="AA372" s="253"/>
      <c r="AB372" s="253"/>
      <c r="AC372" s="253"/>
      <c r="AD372" s="253"/>
      <c r="AE372" s="253"/>
      <c r="AF372" s="253"/>
      <c r="AG372" s="253"/>
      <c r="AH372" s="254" t="s">
        <v>113</v>
      </c>
      <c r="AI372" s="255"/>
      <c r="AJ372" s="255"/>
      <c r="AK372" s="255"/>
      <c r="AL372" s="256"/>
      <c r="AM372" s="260" t="s">
        <v>46</v>
      </c>
      <c r="AN372" s="261"/>
      <c r="AO372" s="262"/>
      <c r="AP372" s="266" t="s">
        <v>11</v>
      </c>
      <c r="AQ372" s="267"/>
      <c r="AR372" s="270" t="s">
        <v>15</v>
      </c>
      <c r="AS372" s="206" t="s">
        <v>16</v>
      </c>
      <c r="AT372" s="221" t="s">
        <v>17</v>
      </c>
      <c r="AU372" s="241"/>
      <c r="AV372" s="241"/>
      <c r="AW372" s="40"/>
      <c r="AX372" s="242" t="s">
        <v>88</v>
      </c>
      <c r="AY372" s="243"/>
      <c r="AZ372" s="2"/>
      <c r="BA372" s="2"/>
      <c r="BB372" s="2"/>
      <c r="BC372" s="2"/>
      <c r="BD372" s="2"/>
      <c r="BE372" s="2"/>
      <c r="BF372" s="2"/>
      <c r="BG372" s="2"/>
    </row>
    <row r="373" spans="1:59" s="4" customFormat="1" ht="13" hidden="1" customHeight="1" outlineLevel="1" x14ac:dyDescent="0.2">
      <c r="A373" s="2"/>
      <c r="B373" s="10" t="s">
        <v>1</v>
      </c>
      <c r="C373" s="11">
        <f>DATE(YEAR(C372),MONTH(C372),DAY(C372))</f>
        <v>46357</v>
      </c>
      <c r="D373" s="11">
        <f>IF(MONTH(DATE(YEAR(C373),MONTH(C373),DAY(C373)+1))=MONTH($C372),DATE(YEAR(C373),MONTH(C373),DAY(C373)+1),"")</f>
        <v>46358</v>
      </c>
      <c r="E373" s="11">
        <f t="shared" ref="E373:AG373" si="466">IF(MONTH(DATE(YEAR(D373),MONTH(D373),DAY(D373)+1))=MONTH($C372),DATE(YEAR(D373),MONTH(D373),DAY(D373)+1),"")</f>
        <v>46359</v>
      </c>
      <c r="F373" s="16">
        <f t="shared" si="466"/>
        <v>46360</v>
      </c>
      <c r="G373" s="11">
        <f t="shared" si="466"/>
        <v>46361</v>
      </c>
      <c r="H373" s="11">
        <f t="shared" si="466"/>
        <v>46362</v>
      </c>
      <c r="I373" s="11">
        <f t="shared" si="466"/>
        <v>46363</v>
      </c>
      <c r="J373" s="11">
        <f t="shared" si="466"/>
        <v>46364</v>
      </c>
      <c r="K373" s="11">
        <f t="shared" si="466"/>
        <v>46365</v>
      </c>
      <c r="L373" s="11">
        <f t="shared" si="466"/>
        <v>46366</v>
      </c>
      <c r="M373" s="11">
        <f t="shared" si="466"/>
        <v>46367</v>
      </c>
      <c r="N373" s="11">
        <f t="shared" si="466"/>
        <v>46368</v>
      </c>
      <c r="O373" s="11">
        <f t="shared" si="466"/>
        <v>46369</v>
      </c>
      <c r="P373" s="11">
        <f t="shared" si="466"/>
        <v>46370</v>
      </c>
      <c r="Q373" s="11">
        <f t="shared" si="466"/>
        <v>46371</v>
      </c>
      <c r="R373" s="11">
        <f t="shared" si="466"/>
        <v>46372</v>
      </c>
      <c r="S373" s="11">
        <f t="shared" si="466"/>
        <v>46373</v>
      </c>
      <c r="T373" s="11">
        <f t="shared" si="466"/>
        <v>46374</v>
      </c>
      <c r="U373" s="11">
        <f t="shared" si="466"/>
        <v>46375</v>
      </c>
      <c r="V373" s="11">
        <f t="shared" si="466"/>
        <v>46376</v>
      </c>
      <c r="W373" s="11">
        <f t="shared" si="466"/>
        <v>46377</v>
      </c>
      <c r="X373" s="11">
        <f t="shared" si="466"/>
        <v>46378</v>
      </c>
      <c r="Y373" s="11">
        <f t="shared" si="466"/>
        <v>46379</v>
      </c>
      <c r="Z373" s="11">
        <f t="shared" si="466"/>
        <v>46380</v>
      </c>
      <c r="AA373" s="11">
        <f t="shared" si="466"/>
        <v>46381</v>
      </c>
      <c r="AB373" s="11">
        <f t="shared" si="466"/>
        <v>46382</v>
      </c>
      <c r="AC373" s="11">
        <f t="shared" si="466"/>
        <v>46383</v>
      </c>
      <c r="AD373" s="11">
        <f t="shared" si="466"/>
        <v>46384</v>
      </c>
      <c r="AE373" s="11">
        <f t="shared" si="466"/>
        <v>46385</v>
      </c>
      <c r="AF373" s="11">
        <f t="shared" si="466"/>
        <v>46386</v>
      </c>
      <c r="AG373" s="29">
        <f t="shared" si="466"/>
        <v>46387</v>
      </c>
      <c r="AH373" s="257"/>
      <c r="AI373" s="258"/>
      <c r="AJ373" s="258"/>
      <c r="AK373" s="258"/>
      <c r="AL373" s="259"/>
      <c r="AM373" s="263"/>
      <c r="AN373" s="264"/>
      <c r="AO373" s="265"/>
      <c r="AP373" s="268"/>
      <c r="AQ373" s="269"/>
      <c r="AR373" s="271"/>
      <c r="AS373" s="207"/>
      <c r="AT373" s="221"/>
      <c r="AU373" s="241"/>
      <c r="AV373" s="241"/>
      <c r="AW373" s="40"/>
      <c r="AX373" s="244"/>
      <c r="AY373" s="245"/>
      <c r="AZ373" s="2"/>
      <c r="BA373" s="2"/>
      <c r="BB373" s="2"/>
      <c r="BC373" s="2"/>
      <c r="BD373" s="2"/>
      <c r="BE373" s="2"/>
      <c r="BF373" s="2"/>
      <c r="BG373" s="2"/>
    </row>
    <row r="374" spans="1:59" s="4" customFormat="1" ht="13" hidden="1" customHeight="1" outlineLevel="1" x14ac:dyDescent="0.2">
      <c r="A374" s="2"/>
      <c r="B374" s="10" t="s">
        <v>2</v>
      </c>
      <c r="C374" s="12" t="str">
        <f t="shared" ref="C374:AG374" si="467">TEXT(C373,"aaa")</f>
        <v>火</v>
      </c>
      <c r="D374" s="12" t="str">
        <f t="shared" si="467"/>
        <v>水</v>
      </c>
      <c r="E374" s="12" t="str">
        <f t="shared" si="467"/>
        <v>木</v>
      </c>
      <c r="F374" s="17" t="str">
        <f t="shared" si="467"/>
        <v>金</v>
      </c>
      <c r="G374" s="12" t="str">
        <f t="shared" si="467"/>
        <v>土</v>
      </c>
      <c r="H374" s="12" t="str">
        <f t="shared" si="467"/>
        <v>日</v>
      </c>
      <c r="I374" s="12" t="str">
        <f t="shared" si="467"/>
        <v>月</v>
      </c>
      <c r="J374" s="12" t="str">
        <f t="shared" si="467"/>
        <v>火</v>
      </c>
      <c r="K374" s="12" t="str">
        <f t="shared" si="467"/>
        <v>水</v>
      </c>
      <c r="L374" s="12" t="str">
        <f t="shared" si="467"/>
        <v>木</v>
      </c>
      <c r="M374" s="12" t="str">
        <f t="shared" si="467"/>
        <v>金</v>
      </c>
      <c r="N374" s="12" t="str">
        <f t="shared" si="467"/>
        <v>土</v>
      </c>
      <c r="O374" s="12" t="str">
        <f t="shared" si="467"/>
        <v>日</v>
      </c>
      <c r="P374" s="12" t="str">
        <f t="shared" si="467"/>
        <v>月</v>
      </c>
      <c r="Q374" s="12" t="str">
        <f t="shared" si="467"/>
        <v>火</v>
      </c>
      <c r="R374" s="12" t="str">
        <f t="shared" si="467"/>
        <v>水</v>
      </c>
      <c r="S374" s="12" t="str">
        <f t="shared" si="467"/>
        <v>木</v>
      </c>
      <c r="T374" s="12" t="str">
        <f t="shared" si="467"/>
        <v>金</v>
      </c>
      <c r="U374" s="12" t="str">
        <f t="shared" si="467"/>
        <v>土</v>
      </c>
      <c r="V374" s="12" t="str">
        <f t="shared" si="467"/>
        <v>日</v>
      </c>
      <c r="W374" s="12" t="str">
        <f t="shared" si="467"/>
        <v>月</v>
      </c>
      <c r="X374" s="12" t="str">
        <f t="shared" si="467"/>
        <v>火</v>
      </c>
      <c r="Y374" s="12" t="str">
        <f t="shared" si="467"/>
        <v>水</v>
      </c>
      <c r="Z374" s="12" t="str">
        <f t="shared" si="467"/>
        <v>木</v>
      </c>
      <c r="AA374" s="12" t="str">
        <f t="shared" si="467"/>
        <v>金</v>
      </c>
      <c r="AB374" s="12" t="str">
        <f t="shared" si="467"/>
        <v>土</v>
      </c>
      <c r="AC374" s="12" t="str">
        <f t="shared" si="467"/>
        <v>日</v>
      </c>
      <c r="AD374" s="12" t="str">
        <f t="shared" si="467"/>
        <v>月</v>
      </c>
      <c r="AE374" s="12" t="str">
        <f t="shared" si="467"/>
        <v>火</v>
      </c>
      <c r="AF374" s="12" t="str">
        <f t="shared" si="467"/>
        <v>水</v>
      </c>
      <c r="AG374" s="180" t="str">
        <f t="shared" si="467"/>
        <v>木</v>
      </c>
      <c r="AH374" s="246" t="s">
        <v>83</v>
      </c>
      <c r="AI374" s="247" t="s">
        <v>84</v>
      </c>
      <c r="AJ374" s="247" t="s">
        <v>85</v>
      </c>
      <c r="AK374" s="247" t="s">
        <v>86</v>
      </c>
      <c r="AL374" s="248" t="s">
        <v>87</v>
      </c>
      <c r="AM374" s="249" t="s">
        <v>40</v>
      </c>
      <c r="AN374" s="228" t="s">
        <v>12</v>
      </c>
      <c r="AO374" s="231" t="s">
        <v>47</v>
      </c>
      <c r="AP374" s="234" t="s">
        <v>40</v>
      </c>
      <c r="AQ374" s="237" t="s">
        <v>13</v>
      </c>
      <c r="AR374" s="240"/>
      <c r="AS374" s="221"/>
      <c r="AT374" s="221"/>
      <c r="AU374" s="171"/>
      <c r="AV374" s="171"/>
      <c r="AW374" s="40"/>
      <c r="AX374" s="223" t="s">
        <v>89</v>
      </c>
      <c r="AY374" s="224">
        <f>ABS(IF(WEEKDAY(C372,3)=0,7,WEEKDAY(C372,3)-7))</f>
        <v>6</v>
      </c>
      <c r="AZ374" s="2"/>
      <c r="BA374" s="2"/>
      <c r="BB374" s="2"/>
      <c r="BC374" s="2"/>
      <c r="BD374" s="2"/>
      <c r="BE374" s="2"/>
      <c r="BF374" s="2"/>
      <c r="BG374" s="2"/>
    </row>
    <row r="375" spans="1:59" s="4" customFormat="1" ht="24.5" hidden="1" customHeight="1" outlineLevel="1" x14ac:dyDescent="0.2">
      <c r="A375" s="3"/>
      <c r="B375" s="225" t="s">
        <v>3</v>
      </c>
      <c r="C375" s="218" t="str">
        <f>IFERROR(VLOOKUP(C373,祝日一覧!$A:$C,3,FALSE),"")</f>
        <v/>
      </c>
      <c r="D375" s="218" t="str">
        <f>IFERROR(VLOOKUP(D373,祝日一覧!$A:$C,3,FALSE),"")</f>
        <v/>
      </c>
      <c r="E375" s="218" t="str">
        <f>IFERROR(VLOOKUP(E373,祝日一覧!$A:$C,3,FALSE),"")</f>
        <v/>
      </c>
      <c r="F375" s="218" t="str">
        <f>IFERROR(VLOOKUP(F373,祝日一覧!$A:$C,3,FALSE),"")</f>
        <v/>
      </c>
      <c r="G375" s="218" t="str">
        <f>IFERROR(VLOOKUP(G373,祝日一覧!$A:$C,3,FALSE),"")</f>
        <v/>
      </c>
      <c r="H375" s="218" t="str">
        <f>IFERROR(VLOOKUP(H373,祝日一覧!$A:$C,3,FALSE),"")</f>
        <v/>
      </c>
      <c r="I375" s="218" t="str">
        <f>IFERROR(VLOOKUP(I373,祝日一覧!$A:$C,3,FALSE),"")</f>
        <v/>
      </c>
      <c r="J375" s="218" t="str">
        <f>IFERROR(VLOOKUP(J373,祝日一覧!$A:$C,3,FALSE),"")</f>
        <v/>
      </c>
      <c r="K375" s="218" t="str">
        <f>IFERROR(VLOOKUP(K373,祝日一覧!$A:$C,3,FALSE),"")</f>
        <v/>
      </c>
      <c r="L375" s="218" t="str">
        <f>IFERROR(VLOOKUP(L373,祝日一覧!$A:$C,3,FALSE),"")</f>
        <v/>
      </c>
      <c r="M375" s="218" t="str">
        <f>IFERROR(VLOOKUP(M373,祝日一覧!$A:$C,3,FALSE),"")</f>
        <v/>
      </c>
      <c r="N375" s="218" t="str">
        <f>IFERROR(VLOOKUP(N373,祝日一覧!$A:$C,3,FALSE),"")</f>
        <v/>
      </c>
      <c r="O375" s="218" t="str">
        <f>IFERROR(VLOOKUP(O373,祝日一覧!$A:$C,3,FALSE),"")</f>
        <v/>
      </c>
      <c r="P375" s="218" t="str">
        <f>IFERROR(VLOOKUP(P373,祝日一覧!$A:$C,3,FALSE),"")</f>
        <v/>
      </c>
      <c r="Q375" s="218" t="str">
        <f>IFERROR(VLOOKUP(Q373,祝日一覧!$A:$C,3,FALSE),"")</f>
        <v/>
      </c>
      <c r="R375" s="218" t="str">
        <f>IFERROR(VLOOKUP(R373,祝日一覧!$A:$C,3,FALSE),"")</f>
        <v/>
      </c>
      <c r="S375" s="218" t="str">
        <f>IFERROR(VLOOKUP(S373,祝日一覧!$A:$C,3,FALSE),"")</f>
        <v/>
      </c>
      <c r="T375" s="218" t="str">
        <f>IFERROR(VLOOKUP(T373,祝日一覧!$A:$C,3,FALSE),"")</f>
        <v/>
      </c>
      <c r="U375" s="218" t="str">
        <f>IFERROR(VLOOKUP(U373,祝日一覧!$A:$C,3,FALSE),"")</f>
        <v/>
      </c>
      <c r="V375" s="218" t="str">
        <f>IFERROR(VLOOKUP(V373,祝日一覧!$A:$C,3,FALSE),"")</f>
        <v/>
      </c>
      <c r="W375" s="218" t="str">
        <f>IFERROR(VLOOKUP(W373,祝日一覧!$A:$C,3,FALSE),"")</f>
        <v/>
      </c>
      <c r="X375" s="218" t="str">
        <f>IFERROR(VLOOKUP(X373,祝日一覧!$A:$C,3,FALSE),"")</f>
        <v/>
      </c>
      <c r="Y375" s="218" t="str">
        <f>IFERROR(VLOOKUP(Y373,祝日一覧!$A:$C,3,FALSE),"")</f>
        <v/>
      </c>
      <c r="Z375" s="218" t="str">
        <f>IFERROR(VLOOKUP(Z373,祝日一覧!$A:$C,3,FALSE),"")</f>
        <v/>
      </c>
      <c r="AA375" s="218" t="str">
        <f>IFERROR(VLOOKUP(AA373,祝日一覧!$A:$C,3,FALSE),"")</f>
        <v/>
      </c>
      <c r="AB375" s="218" t="str">
        <f>IFERROR(VLOOKUP(AB373,祝日一覧!$A:$C,3,FALSE),"")</f>
        <v/>
      </c>
      <c r="AC375" s="218" t="str">
        <f>IFERROR(VLOOKUP(AC373,祝日一覧!$A:$C,3,FALSE),"")</f>
        <v/>
      </c>
      <c r="AD375" s="218" t="str">
        <f>IFERROR(VLOOKUP(AD373,祝日一覧!$A:$C,3,FALSE),"")</f>
        <v/>
      </c>
      <c r="AE375" s="218" t="str">
        <f>IFERROR(VLOOKUP(AE373,祝日一覧!$A:$C,3,FALSE),"")</f>
        <v>年末年始休暇</v>
      </c>
      <c r="AF375" s="218" t="str">
        <f>IFERROR(VLOOKUP(AF373,祝日一覧!$A:$C,3,FALSE),"")</f>
        <v>年末年始休暇</v>
      </c>
      <c r="AG375" s="208" t="str">
        <f>IFERROR(VLOOKUP(AG373,祝日一覧!$A:$C,3,FALSE),"")</f>
        <v>年末年始休暇</v>
      </c>
      <c r="AH375" s="246"/>
      <c r="AI375" s="247"/>
      <c r="AJ375" s="247"/>
      <c r="AK375" s="247"/>
      <c r="AL375" s="248"/>
      <c r="AM375" s="250"/>
      <c r="AN375" s="229"/>
      <c r="AO375" s="232"/>
      <c r="AP375" s="235"/>
      <c r="AQ375" s="238"/>
      <c r="AR375" s="240"/>
      <c r="AS375" s="221"/>
      <c r="AT375" s="222"/>
      <c r="AU375" s="179"/>
      <c r="AV375" s="171"/>
      <c r="AW375" s="40"/>
      <c r="AX375" s="223"/>
      <c r="AY375" s="224"/>
      <c r="AZ375" s="3"/>
      <c r="BA375" s="3"/>
      <c r="BB375" s="3"/>
      <c r="BC375" s="3"/>
      <c r="BD375" s="3"/>
      <c r="BE375" s="3"/>
      <c r="BF375" s="3"/>
      <c r="BG375" s="3"/>
    </row>
    <row r="376" spans="1:59" s="4" customFormat="1" ht="35.5" hidden="1" customHeight="1" outlineLevel="1" x14ac:dyDescent="0.2">
      <c r="A376" s="3"/>
      <c r="B376" s="226"/>
      <c r="C376" s="219"/>
      <c r="D376" s="219"/>
      <c r="E376" s="219"/>
      <c r="F376" s="219"/>
      <c r="G376" s="219"/>
      <c r="H376" s="219"/>
      <c r="I376" s="219"/>
      <c r="J376" s="219"/>
      <c r="K376" s="219"/>
      <c r="L376" s="219"/>
      <c r="M376" s="219"/>
      <c r="N376" s="219"/>
      <c r="O376" s="219"/>
      <c r="P376" s="219"/>
      <c r="Q376" s="219"/>
      <c r="R376" s="219"/>
      <c r="S376" s="219"/>
      <c r="T376" s="219"/>
      <c r="U376" s="219"/>
      <c r="V376" s="219"/>
      <c r="W376" s="219"/>
      <c r="X376" s="219"/>
      <c r="Y376" s="219"/>
      <c r="Z376" s="219"/>
      <c r="AA376" s="219"/>
      <c r="AB376" s="219"/>
      <c r="AC376" s="219"/>
      <c r="AD376" s="219"/>
      <c r="AE376" s="219"/>
      <c r="AF376" s="219"/>
      <c r="AG376" s="209"/>
      <c r="AH376" s="93" t="str">
        <f>IF($AY374=7,DBCS(1&amp;"日～"&amp;7&amp;"日"),DBCS("前"&amp;DAY(EOMONTH($C372-1,0))-6+$AY374&amp;"日～"&amp;$AY374&amp;"日"))</f>
        <v>前３０日～６日</v>
      </c>
      <c r="AI376" s="112" t="str">
        <f>DBCS($AY374+1&amp;"日～"&amp;$AY374+7&amp;"日")</f>
        <v>７日～１３日</v>
      </c>
      <c r="AJ376" s="112" t="str">
        <f>DBCS($AY374+8&amp;"日～"&amp;$AY374+14&amp;"日")</f>
        <v>１４日～２０日</v>
      </c>
      <c r="AK376" s="112" t="str">
        <f>DBCS($AY374+15&amp;"日～"&amp;$AY374+21&amp;"日")</f>
        <v>２１日～２７日</v>
      </c>
      <c r="AL376" s="113" t="str">
        <f>IF(AND(AY374=7,AY378=0),"-",IF($AY382=3,"-",DBCS($AY374+22&amp;"日～"&amp;$AY374+28&amp;"日")))</f>
        <v>-</v>
      </c>
      <c r="AM376" s="250"/>
      <c r="AN376" s="229"/>
      <c r="AO376" s="232"/>
      <c r="AP376" s="235"/>
      <c r="AQ376" s="238"/>
      <c r="AR376" s="178"/>
      <c r="AS376" s="174"/>
      <c r="AT376" s="174"/>
      <c r="AU376" s="184"/>
      <c r="AV376" s="184"/>
      <c r="AW376" s="40"/>
      <c r="AX376" s="99" t="s">
        <v>90</v>
      </c>
      <c r="AY376" s="100">
        <f>DAY(EOMONTH(C372,0))</f>
        <v>31</v>
      </c>
      <c r="AZ376" s="3"/>
      <c r="BA376" s="211" t="s">
        <v>105</v>
      </c>
      <c r="BB376" s="212"/>
      <c r="BC376" s="212"/>
      <c r="BD376" s="212"/>
      <c r="BE376" s="212"/>
      <c r="BF376" s="212"/>
      <c r="BG376" s="213"/>
    </row>
    <row r="377" spans="1:59" s="4" customFormat="1" ht="19" hidden="1" customHeight="1" outlineLevel="1" x14ac:dyDescent="0.2">
      <c r="A377" s="3"/>
      <c r="B377" s="226"/>
      <c r="C377" s="219"/>
      <c r="D377" s="219"/>
      <c r="E377" s="219"/>
      <c r="F377" s="219"/>
      <c r="G377" s="219"/>
      <c r="H377" s="219"/>
      <c r="I377" s="219"/>
      <c r="J377" s="219"/>
      <c r="K377" s="219"/>
      <c r="L377" s="219"/>
      <c r="M377" s="219"/>
      <c r="N377" s="219"/>
      <c r="O377" s="219"/>
      <c r="P377" s="219"/>
      <c r="Q377" s="219"/>
      <c r="R377" s="219"/>
      <c r="S377" s="219"/>
      <c r="T377" s="219"/>
      <c r="U377" s="219"/>
      <c r="V377" s="219"/>
      <c r="W377" s="219"/>
      <c r="X377" s="219"/>
      <c r="Y377" s="219"/>
      <c r="Z377" s="219"/>
      <c r="AA377" s="219"/>
      <c r="AB377" s="219"/>
      <c r="AC377" s="219"/>
      <c r="AD377" s="219"/>
      <c r="AE377" s="219"/>
      <c r="AF377" s="219"/>
      <c r="AG377" s="209"/>
      <c r="AH377" s="93" t="e">
        <f ca="1">IF(AH378&gt;=0.285,"達成","未")</f>
        <v>#DIV/0!</v>
      </c>
      <c r="AI377" s="166" t="e">
        <f ca="1">IF(AI378&gt;=0.285,"達成","未")</f>
        <v>#DIV/0!</v>
      </c>
      <c r="AJ377" s="166" t="e">
        <f t="shared" ref="AJ377:AK377" ca="1" si="468">IF(AJ378&gt;=0.285,"達成","未")</f>
        <v>#DIV/0!</v>
      </c>
      <c r="AK377" s="166" t="e">
        <f t="shared" ca="1" si="468"/>
        <v>#DIV/0!</v>
      </c>
      <c r="AL377" s="167" t="str">
        <f ca="1">IF(AL378="-","-",IF(AL378&gt;=0.285,"達成","未"))</f>
        <v>-</v>
      </c>
      <c r="AM377" s="251"/>
      <c r="AN377" s="230"/>
      <c r="AO377" s="233"/>
      <c r="AP377" s="236"/>
      <c r="AQ377" s="239"/>
      <c r="AR377" s="178"/>
      <c r="AS377" s="174"/>
      <c r="AT377" s="174"/>
      <c r="AU377" s="184"/>
      <c r="AV377" s="184"/>
      <c r="AW377" s="40"/>
      <c r="AX377" s="99"/>
      <c r="AY377" s="100"/>
      <c r="AZ377" s="3"/>
      <c r="BA377" s="168"/>
      <c r="BB377" s="169"/>
      <c r="BC377" s="169"/>
      <c r="BD377" s="169"/>
      <c r="BE377" s="169"/>
      <c r="BF377" s="169"/>
      <c r="BG377" s="170"/>
    </row>
    <row r="378" spans="1:59" s="4" customFormat="1" ht="20.149999999999999" hidden="1" customHeight="1" outlineLevel="1" thickBot="1" x14ac:dyDescent="0.25">
      <c r="B378" s="227"/>
      <c r="C378" s="220"/>
      <c r="D378" s="220"/>
      <c r="E378" s="220"/>
      <c r="F378" s="220"/>
      <c r="G378" s="220"/>
      <c r="H378" s="220"/>
      <c r="I378" s="220"/>
      <c r="J378" s="220"/>
      <c r="K378" s="220"/>
      <c r="L378" s="220"/>
      <c r="M378" s="220"/>
      <c r="N378" s="220"/>
      <c r="O378" s="220"/>
      <c r="P378" s="220"/>
      <c r="Q378" s="220"/>
      <c r="R378" s="220"/>
      <c r="S378" s="220"/>
      <c r="T378" s="220"/>
      <c r="U378" s="220"/>
      <c r="V378" s="220"/>
      <c r="W378" s="220"/>
      <c r="X378" s="220"/>
      <c r="Y378" s="220"/>
      <c r="Z378" s="220"/>
      <c r="AA378" s="220"/>
      <c r="AB378" s="220"/>
      <c r="AC378" s="220"/>
      <c r="AD378" s="220"/>
      <c r="AE378" s="220"/>
      <c r="AF378" s="220"/>
      <c r="AG378" s="210"/>
      <c r="AH378" s="114" t="e">
        <f ca="1">AVERAGE(AH379:AH384)</f>
        <v>#DIV/0!</v>
      </c>
      <c r="AI378" s="115" t="e">
        <f t="shared" ref="AI378:AK378" ca="1" si="469">AVERAGE(AI379:AI384)</f>
        <v>#DIV/0!</v>
      </c>
      <c r="AJ378" s="115" t="e">
        <f t="shared" ca="1" si="469"/>
        <v>#DIV/0!</v>
      </c>
      <c r="AK378" s="115" t="e">
        <f t="shared" ca="1" si="469"/>
        <v>#DIV/0!</v>
      </c>
      <c r="AL378" s="104" t="str">
        <f ca="1">IFERROR(AVERAGE(AL379:AL384),"-")</f>
        <v>-</v>
      </c>
      <c r="AM378" s="64"/>
      <c r="AN378" s="48" t="e">
        <f>AVERAGE(AN379:AN384)</f>
        <v>#DIV/0!</v>
      </c>
      <c r="AO378" s="30" t="e">
        <f>IF(AN378&gt;=0.285,"達成","未")</f>
        <v>#DIV/0!</v>
      </c>
      <c r="AP378" s="71"/>
      <c r="AQ378" s="72" t="e">
        <f>AVERAGE(AQ379:AQ384)</f>
        <v>#DIV/0!</v>
      </c>
      <c r="AR378" s="62" t="s">
        <v>15</v>
      </c>
      <c r="AS378" s="49" t="s">
        <v>16</v>
      </c>
      <c r="AT378" s="50" t="s">
        <v>58</v>
      </c>
      <c r="AU378" s="38" t="s">
        <v>56</v>
      </c>
      <c r="AV378" s="173" t="s">
        <v>57</v>
      </c>
      <c r="AW378" s="60" t="s">
        <v>66</v>
      </c>
      <c r="AX378" s="214" t="s">
        <v>91</v>
      </c>
      <c r="AY378" s="215">
        <f>MOD(AY376-AY374,7)</f>
        <v>4</v>
      </c>
      <c r="AZ378" s="97" t="s">
        <v>106</v>
      </c>
      <c r="BA378" s="111"/>
      <c r="BB378" s="111" t="s">
        <v>83</v>
      </c>
      <c r="BC378" s="111" t="s">
        <v>84</v>
      </c>
      <c r="BD378" s="111" t="s">
        <v>85</v>
      </c>
      <c r="BE378" s="111" t="s">
        <v>86</v>
      </c>
      <c r="BF378" s="111" t="s">
        <v>87</v>
      </c>
      <c r="BG378" s="111" t="s">
        <v>101</v>
      </c>
    </row>
    <row r="379" spans="1:59" s="4" customFormat="1" ht="20.149999999999999" hidden="1" customHeight="1" outlineLevel="1" x14ac:dyDescent="0.2">
      <c r="B379" s="51" t="str">
        <f>IF($R$5&lt;&gt;"",$R$5,"-")</f>
        <v>-</v>
      </c>
      <c r="C379" s="182"/>
      <c r="D379" s="182"/>
      <c r="E379" s="182"/>
      <c r="F379" s="182"/>
      <c r="G379" s="182"/>
      <c r="H379" s="182"/>
      <c r="I379" s="182"/>
      <c r="J379" s="182"/>
      <c r="K379" s="182"/>
      <c r="L379" s="182"/>
      <c r="M379" s="182"/>
      <c r="N379" s="182"/>
      <c r="O379" s="182"/>
      <c r="P379" s="182"/>
      <c r="Q379" s="182"/>
      <c r="R379" s="182"/>
      <c r="S379" s="182"/>
      <c r="T379" s="182"/>
      <c r="U379" s="182"/>
      <c r="V379" s="182"/>
      <c r="W379" s="182"/>
      <c r="X379" s="182"/>
      <c r="Y379" s="182"/>
      <c r="Z379" s="182"/>
      <c r="AA379" s="182"/>
      <c r="AB379" s="182"/>
      <c r="AC379" s="182"/>
      <c r="AD379" s="182"/>
      <c r="AE379" s="182"/>
      <c r="AF379" s="182"/>
      <c r="AG379" s="61"/>
      <c r="AH379" s="122" t="str">
        <f ca="1">IFERROR(IF(B379="-","-",IF(AY374=7,COUNTIF(OFFSET($C379,0,0,1,$AY374),"○")/(7-BB379),(COUNTIF(OFFSET($C379,0,0,1,$AY374),"○")+COUNTIF(OFFSET($C379,-14,DAY(EOMONTH(C372-1,0))-7+$AY374,1,7-$AY374),"○"))/(7-BB379))),"-")</f>
        <v>-</v>
      </c>
      <c r="AI379" s="116" t="str">
        <f ca="1">IF($B379="-","-",COUNTIF(OFFSET($C379,0,$AY374,1,7),"○")/7-BC379)</f>
        <v>-</v>
      </c>
      <c r="AJ379" s="145" t="str">
        <f ca="1">IF($B379="-","-",COUNTIF(OFFSET($C379,0,$AY374,1,7),"○")/7-BD379)</f>
        <v>-</v>
      </c>
      <c r="AK379" s="145" t="str">
        <f ca="1">IF($B379="-","-",COUNTIF(OFFSET($C379,0,$AY374,1,7),"○")/7-BE379)</f>
        <v>-</v>
      </c>
      <c r="AL379" s="146" t="str">
        <f ca="1">IF($B379="-","-",IF((AY382+SIGN(AY374))&lt;5,"-",COUNTIF(OFFSET(C379,0,AY374+21,1,7),"○")/(7-BF379)))</f>
        <v>-</v>
      </c>
      <c r="AM379" s="65">
        <f>AU379</f>
        <v>0</v>
      </c>
      <c r="AN379" s="41" t="str">
        <f>IFERROR(AM379/AS379,"")</f>
        <v/>
      </c>
      <c r="AO379" s="67" t="str">
        <f t="shared" ref="AO379:AO384" si="470">IFERROR(IF(B379="-",B379,IF(AM379/AS379&gt;=0.285,"達成","未")),"-")</f>
        <v>-</v>
      </c>
      <c r="AP379" s="73">
        <f t="shared" ref="AP379:AP384" si="471">AV379</f>
        <v>0</v>
      </c>
      <c r="AQ379" s="74" t="str">
        <f>IFERROR(AP379/AT379,"")</f>
        <v/>
      </c>
      <c r="AR379" s="176">
        <f>COUNT(C373:AG373)</f>
        <v>31</v>
      </c>
      <c r="AS379" s="175">
        <f t="shared" ref="AS379:AS384" si="472">IF(OR(B379="-",B379=""),0,IFERROR(AR379-COUNTIF(C379:AG379,"外"),))</f>
        <v>0</v>
      </c>
      <c r="AT379" s="175">
        <f t="shared" ref="AT379:AT384" si="473">AS379+AT365</f>
        <v>0</v>
      </c>
      <c r="AU379" s="175">
        <f t="shared" ref="AU379:AU384" si="474">COUNTIF(C379:AG379,"○")</f>
        <v>0</v>
      </c>
      <c r="AV379" s="175">
        <f t="shared" ref="AV379:AV384" si="475">AV365+AU379</f>
        <v>0</v>
      </c>
      <c r="AW379" s="98">
        <f>IF(C372&gt;DATE($K$6,$M$6,1),0,IF(SUM(AS379:AS384)=0,1,IF(AO378="達成",1,0)))</f>
        <v>0</v>
      </c>
      <c r="AX379" s="214"/>
      <c r="AY379" s="215"/>
      <c r="AZ379" s="98">
        <f>IF(C372&gt;DATE($K$6,$M$6,1),0,IF(SUM(AS379:AS384)=0,1,IF(AND(AH378&gt;0.285,AI378&gt;0.285,AJ378&gt;0.285,AK378&gt;0.285,AL378&gt;0.285),1,0)))</f>
        <v>0</v>
      </c>
      <c r="BA379" s="111" t="s">
        <v>95</v>
      </c>
      <c r="BB379" s="111">
        <f ca="1">IF(AY374=7,COUNTIF(OFFSET($C379,0,0,1,$AY374),"外"),COUNTIF(OFFSET($C379,0,0,1,$AY374),"外")+COUNTIF(OFFSET($C379,-13,DAY(EOMONTH(C372-1,0))-7+$AY374,1,7-$AY374),"外"))</f>
        <v>0</v>
      </c>
      <c r="BC379" s="111">
        <f ca="1">COUNTIF(OFFSET($C379,0,$AY374,1,7),"外")</f>
        <v>0</v>
      </c>
      <c r="BD379" s="111">
        <f ca="1">COUNTIF(OFFSET($C379,0,$AY374+7,1,7),"外")</f>
        <v>0</v>
      </c>
      <c r="BE379" s="111">
        <f ca="1">COUNTIF(OFFSET($C379,0,$AY374+14,1,7),"外")</f>
        <v>0</v>
      </c>
      <c r="BF379" s="111">
        <f ca="1">COUNTIF(OFFSET(C379,0,AY374+21,1,7),"外")</f>
        <v>0</v>
      </c>
      <c r="BG379" s="111">
        <f ca="1">SUM(BB379:BF379)</f>
        <v>0</v>
      </c>
    </row>
    <row r="380" spans="1:59" s="4" customFormat="1" ht="20.149999999999999" hidden="1" customHeight="1" outlineLevel="1" x14ac:dyDescent="0.2">
      <c r="B380" s="45" t="str">
        <f>IF($S$5&lt;&gt;"",$S$5,"-")</f>
        <v>-</v>
      </c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80"/>
      <c r="AH380" s="90" t="str">
        <f ca="1">IFERROR(IF(B365="-","-",IF(AY374=7,COUNTIF(OFFSET($C380,0,0,1,$AY374),"○")/(7-BB380),(COUNTIF(OFFSET($C380,0,0,1,$AY374),"○")+COUNTIF(OFFSET($C380,-14,DAY(EOMONTH(C372-1,0))-7+$AY374,1,7-$AY374),"○"))/(7-BB380))),"-")</f>
        <v>-</v>
      </c>
      <c r="AI380" s="89" t="str">
        <f ca="1">IF(B380="-","-",COUNTIF(OFFSET($C380,0,$AY374,1,7),"○")/7-BC380)</f>
        <v>-</v>
      </c>
      <c r="AJ380" s="89" t="str">
        <f ca="1">IF($B380="-","-",COUNTIF(OFFSET($C380,0,$AY375,1,7),"○")/7-BD380)</f>
        <v>-</v>
      </c>
      <c r="AK380" s="89" t="str">
        <f ca="1">IF($B380="-","-",COUNTIF(OFFSET($C380,0,$AY374,1,7),"○")/7-BE380)</f>
        <v>-</v>
      </c>
      <c r="AL380" s="105" t="str">
        <f ca="1">IF($B380="-","-",IF((AY382+SIGN(AY374))&lt;5,"-",COUNTIF(OFFSET(C380,0,AY374+21,1,7),"○")/(7-BF380)))</f>
        <v>-</v>
      </c>
      <c r="AM380" s="172">
        <f t="shared" ref="AM380:AM382" si="476">AU380</f>
        <v>0</v>
      </c>
      <c r="AN380" s="41" t="str">
        <f t="shared" ref="AN380" si="477">IFERROR(AM380/AS380,"")</f>
        <v/>
      </c>
      <c r="AO380" s="66" t="str">
        <f t="shared" si="470"/>
        <v>-</v>
      </c>
      <c r="AP380" s="177">
        <f t="shared" si="471"/>
        <v>0</v>
      </c>
      <c r="AQ380" s="75" t="str">
        <f t="shared" ref="AQ380:AQ382" si="478">IFERROR(AP380/AT380,"")</f>
        <v/>
      </c>
      <c r="AR380" s="176">
        <f>COUNT(C373:AG373)</f>
        <v>31</v>
      </c>
      <c r="AS380" s="175">
        <f t="shared" si="472"/>
        <v>0</v>
      </c>
      <c r="AT380" s="175">
        <f t="shared" si="473"/>
        <v>0</v>
      </c>
      <c r="AU380" s="175">
        <f t="shared" si="474"/>
        <v>0</v>
      </c>
      <c r="AV380" s="175">
        <f t="shared" si="475"/>
        <v>0</v>
      </c>
      <c r="AW380" s="40"/>
      <c r="AX380" s="216" t="s">
        <v>92</v>
      </c>
      <c r="AY380" s="196">
        <f>SIGN(AY374)+SIGN(AY378)+AY382</f>
        <v>5</v>
      </c>
      <c r="BA380" s="111" t="s">
        <v>96</v>
      </c>
      <c r="BB380" s="111">
        <f ca="1">IF(AY374=7,COUNTIF(OFFSET($C380,0,0,1,$AY374),"外"),COUNTIF(OFFSET($C380,0,0,1,$AY374),"外")+COUNTIF(OFFSET($C380,-13,DAY(EOMONTH(C372-1,0))-7+$AY374,1,7-$AY374),"外"))</f>
        <v>0</v>
      </c>
      <c r="BC380" s="111">
        <f ca="1">COUNTIF(OFFSET($C380,0,$AY374,1,7),"外")</f>
        <v>0</v>
      </c>
      <c r="BD380" s="111">
        <f ca="1">COUNTIF(OFFSET($C380,0,$AY374+7,1,7),"外")</f>
        <v>0</v>
      </c>
      <c r="BE380" s="111">
        <f ca="1">COUNTIF(OFFSET($C380,0,$AY374+14,1,7),"外")</f>
        <v>0</v>
      </c>
      <c r="BF380" s="111">
        <f ca="1">COUNTIF(OFFSET(C380,0,AY374+21,1,7),"外")</f>
        <v>0</v>
      </c>
      <c r="BG380" s="111">
        <f t="shared" ref="BG380:BG382" ca="1" si="479">SUM(BB380:BF380)</f>
        <v>0</v>
      </c>
    </row>
    <row r="381" spans="1:59" s="4" customFormat="1" ht="20.149999999999999" hidden="1" customHeight="1" outlineLevel="1" x14ac:dyDescent="0.2">
      <c r="B381" s="45" t="str">
        <f>IF($T$5&lt;&gt;"",$T$5,"-")</f>
        <v>-</v>
      </c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80"/>
      <c r="AH381" s="90" t="str">
        <f ca="1">IFERROR(IF(B381="-","-",IF(AY374=7,COUNTIF(OFFSET($C381,0,0,1,$AY374),"○")/(7-BB381),(COUNTIF(OFFSET($C381,0,0,1,$AY374),"○")+COUNTIF(OFFSET($C381,-14,DAY(EOMONTH(C372-1,0))-7+$AY374,1,7-$AY374),"○"))/(7-BB381))),"-")</f>
        <v>-</v>
      </c>
      <c r="AI381" s="89" t="str">
        <f ca="1">IF(B381="-","-",COUNTIF(OFFSET($C381,0,$AY374,1,7),"○")/7-BC381)</f>
        <v>-</v>
      </c>
      <c r="AJ381" s="89" t="str">
        <f ca="1">IF($B381="-","-",COUNTIF(OFFSET($C381,0,$AY374,1,7),"○")/7-BD381)</f>
        <v>-</v>
      </c>
      <c r="AK381" s="89" t="str">
        <f ca="1">IF($B381="-","-",COUNTIF(OFFSET($C381,0,$AY374,1,7),"○")/7-BE381)</f>
        <v>-</v>
      </c>
      <c r="AL381" s="105" t="str">
        <f ca="1">IF($B381="-","-",IF((AY382+SIGN(AY374))&lt;5,"-",COUNTIF(OFFSET(C381,0,AY374+21,1,7),"○")/(7-BF381)))</f>
        <v>-</v>
      </c>
      <c r="AM381" s="172">
        <f t="shared" si="476"/>
        <v>0</v>
      </c>
      <c r="AN381" s="41" t="str">
        <f>IFERROR(AM381/AS381,"")</f>
        <v/>
      </c>
      <c r="AO381" s="66" t="str">
        <f t="shared" si="470"/>
        <v>-</v>
      </c>
      <c r="AP381" s="177">
        <f t="shared" si="471"/>
        <v>0</v>
      </c>
      <c r="AQ381" s="75" t="str">
        <f t="shared" si="478"/>
        <v/>
      </c>
      <c r="AR381" s="176">
        <f>COUNT(C373:AG373)</f>
        <v>31</v>
      </c>
      <c r="AS381" s="175">
        <f t="shared" si="472"/>
        <v>0</v>
      </c>
      <c r="AT381" s="175">
        <f t="shared" si="473"/>
        <v>0</v>
      </c>
      <c r="AU381" s="175">
        <f t="shared" si="474"/>
        <v>0</v>
      </c>
      <c r="AV381" s="175">
        <f t="shared" si="475"/>
        <v>0</v>
      </c>
      <c r="AW381" s="40"/>
      <c r="AX381" s="217"/>
      <c r="AY381" s="197"/>
      <c r="BA381" s="111" t="s">
        <v>97</v>
      </c>
      <c r="BB381" s="111">
        <f ca="1">IF(AY374=7,COUNTIF(OFFSET($C381,0,0,1,$AY374),"外"),COUNTIF(OFFSET($C381,0,0,1,$AY374),"外")+COUNTIF(OFFSET($C381,-13,DAY(EOMONTH(C372-1,0))-7+$AY374,1,7-$AY374),"外"))</f>
        <v>0</v>
      </c>
      <c r="BC381" s="111">
        <f ca="1">COUNTIF(OFFSET($C381,0,$AY374,1,7),"外")</f>
        <v>0</v>
      </c>
      <c r="BD381" s="111">
        <f ca="1">COUNTIF(OFFSET($C381,0,$AY374+7,1,7),"外")</f>
        <v>0</v>
      </c>
      <c r="BE381" s="111">
        <f ca="1">COUNTIF(OFFSET($C381,0,$AY374+14,1,7),"外")</f>
        <v>0</v>
      </c>
      <c r="BF381" s="111">
        <f ca="1">COUNTIF(OFFSET(C381,0,AY374+21,1,7),"外")</f>
        <v>0</v>
      </c>
      <c r="BG381" s="111">
        <f t="shared" ca="1" si="479"/>
        <v>0</v>
      </c>
    </row>
    <row r="382" spans="1:59" s="4" customFormat="1" ht="20.149999999999999" hidden="1" customHeight="1" outlineLevel="1" x14ac:dyDescent="0.2">
      <c r="B382" s="45" t="str">
        <f>IF($U$5&lt;&gt;"",$U$5,"-")</f>
        <v>-</v>
      </c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80"/>
      <c r="AH382" s="90" t="str">
        <f ca="1">IFERROR(IF(B382="-","-",IF(AY374=7,COUNTIF(OFFSET($C382,0,0,1,$AY374),"○")/(7-BB382),(COUNTIF(OFFSET($C382,0,0,1,$AY374),"○")+COUNTIF(OFFSET($C382,-14,DAY(EOMONTH(C372-1,0))-7+$AY374,1,7-$AY374),"○"))/(7-BB382))),"-")</f>
        <v>-</v>
      </c>
      <c r="AI382" s="89" t="str">
        <f ca="1">IF(B382="-","-",COUNTIF(OFFSET($C382,0,$AY374,1,7),"○")/7-BC382)</f>
        <v>-</v>
      </c>
      <c r="AJ382" s="89" t="str">
        <f ca="1">IF($B382="-","-",COUNTIF(OFFSET($C382,0,$AY374,1,7),"○")/7-BD382)</f>
        <v>-</v>
      </c>
      <c r="AK382" s="89" t="str">
        <f ca="1">IF($B382="-","-",COUNTIF(OFFSET($C382,0,$AY374,1,7),"○")/7-BE382)</f>
        <v>-</v>
      </c>
      <c r="AL382" s="105" t="str">
        <f ca="1">IF($B382="-","-",IF((AY382+SIGN(AY374))&lt;5,"-",COUNTIF(OFFSET(C382,0,AY374+21,1,7),"○")/(7-BF382)))</f>
        <v>-</v>
      </c>
      <c r="AM382" s="172">
        <f t="shared" si="476"/>
        <v>0</v>
      </c>
      <c r="AN382" s="41" t="str">
        <f t="shared" ref="AN382:AN383" si="480">IFERROR(AM382/AS382,"")</f>
        <v/>
      </c>
      <c r="AO382" s="66" t="str">
        <f t="shared" si="470"/>
        <v>-</v>
      </c>
      <c r="AP382" s="177">
        <f t="shared" si="471"/>
        <v>0</v>
      </c>
      <c r="AQ382" s="75" t="str">
        <f t="shared" si="478"/>
        <v/>
      </c>
      <c r="AR382" s="176">
        <f>COUNT(C373:AG373)</f>
        <v>31</v>
      </c>
      <c r="AS382" s="175">
        <f t="shared" si="472"/>
        <v>0</v>
      </c>
      <c r="AT382" s="175">
        <f t="shared" si="473"/>
        <v>0</v>
      </c>
      <c r="AU382" s="175">
        <f t="shared" si="474"/>
        <v>0</v>
      </c>
      <c r="AV382" s="175">
        <f t="shared" si="475"/>
        <v>0</v>
      </c>
      <c r="AW382" s="40"/>
      <c r="AX382" s="194" t="s">
        <v>93</v>
      </c>
      <c r="AY382" s="196">
        <f>ROUNDDOWN((AY376-AY374)/7,0)</f>
        <v>3</v>
      </c>
      <c r="BA382" s="111" t="s">
        <v>98</v>
      </c>
      <c r="BB382" s="111">
        <f ca="1">IF(AY374=7,COUNTIF(OFFSET($C382,0,0,1,$AY374),"外"),COUNTIF(OFFSET($C382,0,0,1,$AY374),"外")+COUNTIF(OFFSET($C382,-13,DAY(EOMONTH(C372-1,0))-7+$AY374,1,7-$AY374),"外"))</f>
        <v>0</v>
      </c>
      <c r="BC382" s="111">
        <f ca="1">COUNTIF(OFFSET($C382,0,$AY374,1,7),"外")</f>
        <v>0</v>
      </c>
      <c r="BD382" s="111">
        <f ca="1">COUNTIF(OFFSET($C382,0,$AY374+7,1,7),"外")</f>
        <v>0</v>
      </c>
      <c r="BE382" s="111">
        <f ca="1">COUNTIF(OFFSET($C382,0,$AY374+14,1,7),"外")</f>
        <v>0</v>
      </c>
      <c r="BF382" s="111">
        <f ca="1">COUNTIF(OFFSET(C382,0,AY374+21,1,7),"外")</f>
        <v>0</v>
      </c>
      <c r="BG382" s="111">
        <f t="shared" ca="1" si="479"/>
        <v>0</v>
      </c>
    </row>
    <row r="383" spans="1:59" s="4" customFormat="1" ht="20.149999999999999" hidden="1" customHeight="1" outlineLevel="1" x14ac:dyDescent="0.2">
      <c r="B383" s="45" t="str">
        <f>IF($V$5&lt;&gt;"",$V$5,"-")</f>
        <v>-</v>
      </c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80"/>
      <c r="AH383" s="90" t="str">
        <f ca="1">IFERROR(IF(B383="-","-",IF(AY374=7,COUNTIF(OFFSET($C383,0,0,1,$AY374),"○")/(7-BB383),(COUNTIF(OFFSET($C383,0,0,1,$AY374),"○")+COUNTIF(OFFSET($C383,-14,DAY(EOMONTH(C372-1,0))-7+$AY374,1,7-$AY374),"○"))/(7-BB383))),"-")</f>
        <v>-</v>
      </c>
      <c r="AI383" s="89" t="str">
        <f ca="1">IF(B383="-","-",COUNTIF(OFFSET($C383,0,$AY374,1,7),"○")/7-BC383)</f>
        <v>-</v>
      </c>
      <c r="AJ383" s="89" t="str">
        <f ca="1">IF($B383="-","-",COUNTIF(OFFSET($C383,0,$AY374,1,7),"○")/7-BD383)</f>
        <v>-</v>
      </c>
      <c r="AK383" s="89" t="str">
        <f ca="1">IF($B383="-","-",COUNTIF(OFFSET($C383,0,$AY374,1,7),"○")/7-BE383)</f>
        <v>-</v>
      </c>
      <c r="AL383" s="105" t="str">
        <f ca="1">IF($B383="-","-",IF((AY382+SIGN(AY374))&lt;5,"-",COUNTIF(OFFSET(C383,0,AY374+21,1,7),"○")/(7-BF383)))</f>
        <v>-</v>
      </c>
      <c r="AM383" s="172">
        <f>AU383</f>
        <v>0</v>
      </c>
      <c r="AN383" s="41" t="str">
        <f t="shared" si="480"/>
        <v/>
      </c>
      <c r="AO383" s="66" t="str">
        <f t="shared" si="470"/>
        <v>-</v>
      </c>
      <c r="AP383" s="177">
        <f t="shared" si="471"/>
        <v>0</v>
      </c>
      <c r="AQ383" s="75" t="str">
        <f>IFERROR(AP383/AT383,"")</f>
        <v/>
      </c>
      <c r="AR383" s="176">
        <f>COUNT(C373:AG373)</f>
        <v>31</v>
      </c>
      <c r="AS383" s="175">
        <f t="shared" si="472"/>
        <v>0</v>
      </c>
      <c r="AT383" s="175">
        <f t="shared" si="473"/>
        <v>0</v>
      </c>
      <c r="AU383" s="175">
        <f t="shared" si="474"/>
        <v>0</v>
      </c>
      <c r="AV383" s="175">
        <f t="shared" si="475"/>
        <v>0</v>
      </c>
      <c r="AW383" s="40"/>
      <c r="AX383" s="195"/>
      <c r="AY383" s="197"/>
      <c r="BA383" s="111" t="s">
        <v>99</v>
      </c>
      <c r="BB383" s="111">
        <f ca="1">IF(AY374=7,COUNTIF(OFFSET($C383,0,0,1,$AY374),"外"),COUNTIF(OFFSET($C383,0,0,1,$AY374),"外")+COUNTIF(OFFSET($C383,-13,DAY(EOMONTH(C372-1,0))-7+$AY374,1,7-$AY374),"外"))</f>
        <v>0</v>
      </c>
      <c r="BC383" s="111">
        <f ca="1">COUNTIF(OFFSET($C383,0,$AY374,1,7),"外")</f>
        <v>0</v>
      </c>
      <c r="BD383" s="111">
        <f ca="1">COUNTIF(OFFSET($C383,0,$AY374+7,1,7),"外")</f>
        <v>0</v>
      </c>
      <c r="BE383" s="111">
        <f ca="1">COUNTIF(OFFSET($C383,0,$AY374+14,1,7),"外")</f>
        <v>0</v>
      </c>
      <c r="BF383" s="111">
        <f ca="1">COUNTIF(OFFSET(C383,0,AY374+21,1,7),"外")</f>
        <v>0</v>
      </c>
      <c r="BG383" s="111">
        <f ca="1">SUM(BB383:BF383)</f>
        <v>0</v>
      </c>
    </row>
    <row r="384" spans="1:59" s="4" customFormat="1" ht="20.149999999999999" hidden="1" customHeight="1" outlineLevel="1" thickBot="1" x14ac:dyDescent="0.25">
      <c r="B384" s="46" t="str">
        <f>IF($W$5&lt;&gt;"",$W$5,"-")</f>
        <v>-</v>
      </c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55"/>
      <c r="AH384" s="91" t="str">
        <f ca="1">IFERROR(IF(B384="-","-",IF(AY374=7,COUNTIF(OFFSET($C384,0,0,1,$AY374),"○")/(7-BB384),(COUNTIF(OFFSET($C384,0,0,1,$AY374),"○")+COUNTIF(OFFSET($C384,-14,DAY(EOMONTH(C372-1,0))-7+$AY374,1,7-$AY374),"○"))/(7-BB384))),"-")</f>
        <v>-</v>
      </c>
      <c r="AI384" s="92" t="str">
        <f ca="1">IF(B384="-","-",COUNTIF(OFFSET($C384,0,$AY374,1,7),"○")/7-BC384)</f>
        <v>-</v>
      </c>
      <c r="AJ384" s="92" t="str">
        <f ca="1">IF($B384="-","-",COUNTIF(OFFSET($C384,0,$AY374,1,7),"○")/7-BD384)</f>
        <v>-</v>
      </c>
      <c r="AK384" s="92" t="str">
        <f ca="1">IF($B384="-","-",COUNTIF(OFFSET($C384,0,$AY374,1,7),"○")/7-BE384)</f>
        <v>-</v>
      </c>
      <c r="AL384" s="106" t="str">
        <f ca="1">IF($B384="-","-",IF((AY382+SIGN(AY374))&lt;5,"-",COUNTIF(OFFSET(C384,0,AY374+21,1,7),"○")/(7-BF384)))</f>
        <v>-</v>
      </c>
      <c r="AM384" s="64">
        <f t="shared" ref="AM384" si="481">AU384</f>
        <v>0</v>
      </c>
      <c r="AN384" s="48" t="str">
        <f>IFERROR(AM384/AS384,"")</f>
        <v/>
      </c>
      <c r="AO384" s="30" t="str">
        <f t="shared" si="470"/>
        <v>-</v>
      </c>
      <c r="AP384" s="71">
        <f t="shared" si="471"/>
        <v>0</v>
      </c>
      <c r="AQ384" s="72" t="str">
        <f t="shared" ref="AQ384" si="482">IFERROR(AP384/AT384,"")</f>
        <v/>
      </c>
      <c r="AR384" s="176">
        <f>COUNT(C373:AG373)</f>
        <v>31</v>
      </c>
      <c r="AS384" s="175">
        <f t="shared" si="472"/>
        <v>0</v>
      </c>
      <c r="AT384" s="175">
        <f t="shared" si="473"/>
        <v>0</v>
      </c>
      <c r="AU384" s="175">
        <f t="shared" si="474"/>
        <v>0</v>
      </c>
      <c r="AV384" s="175">
        <f t="shared" si="475"/>
        <v>0</v>
      </c>
      <c r="AW384" s="40"/>
      <c r="AX384" s="101"/>
      <c r="AY384" s="102"/>
      <c r="BA384" s="111" t="s">
        <v>100</v>
      </c>
      <c r="BB384" s="111">
        <f ca="1">IF(AY374=7,COUNTIF(OFFSET($C384,0,0,1,$AY374),"外"),COUNTIF(OFFSET($C384,0,0,1,$AY374),"外")+COUNTIF(OFFSET($C384,-13,DAY(EOMONTH(C372-1,0))-7+$AY374,1,7-$AY374),"外"))</f>
        <v>0</v>
      </c>
      <c r="BC384" s="111">
        <f ca="1">COUNTIF(OFFSET($C384,0,$AY374,1,7),"外")</f>
        <v>0</v>
      </c>
      <c r="BD384" s="111">
        <f ca="1">COUNTIF(OFFSET($C384,0,$AY374+7,1,7),"外")</f>
        <v>0</v>
      </c>
      <c r="BE384" s="111">
        <f ca="1">COUNTIF(OFFSET($C384,0,$AY374+14,1,7),"外")</f>
        <v>0</v>
      </c>
      <c r="BF384" s="111">
        <f ca="1">COUNTIF(OFFSET(C384,0,AY374+21,1,7),"外")</f>
        <v>0</v>
      </c>
      <c r="BG384" s="111">
        <f t="shared" ref="BG384" ca="1" si="483">SUM(BB384:BF384)</f>
        <v>0</v>
      </c>
    </row>
    <row r="385" spans="1:59" ht="13.5" hidden="1" outlineLevel="1" thickBot="1" x14ac:dyDescent="0.25">
      <c r="AV385" s="32"/>
    </row>
    <row r="386" spans="1:59" s="4" customFormat="1" ht="13" hidden="1" customHeight="1" outlineLevel="1" x14ac:dyDescent="0.2">
      <c r="A386" s="2"/>
      <c r="B386" s="181" t="s">
        <v>0</v>
      </c>
      <c r="C386" s="252">
        <f>DATE(YEAR(C372),MONTH(C372)+1,DAY(C372))</f>
        <v>46388</v>
      </c>
      <c r="D386" s="253"/>
      <c r="E386" s="253"/>
      <c r="F386" s="253"/>
      <c r="G386" s="253"/>
      <c r="H386" s="253"/>
      <c r="I386" s="253"/>
      <c r="J386" s="253"/>
      <c r="K386" s="253"/>
      <c r="L386" s="253"/>
      <c r="M386" s="253"/>
      <c r="N386" s="253"/>
      <c r="O386" s="253"/>
      <c r="P386" s="253"/>
      <c r="Q386" s="253"/>
      <c r="R386" s="253"/>
      <c r="S386" s="253"/>
      <c r="T386" s="253"/>
      <c r="U386" s="253"/>
      <c r="V386" s="253"/>
      <c r="W386" s="253"/>
      <c r="X386" s="253"/>
      <c r="Y386" s="253"/>
      <c r="Z386" s="253"/>
      <c r="AA386" s="253"/>
      <c r="AB386" s="253"/>
      <c r="AC386" s="253"/>
      <c r="AD386" s="253"/>
      <c r="AE386" s="253"/>
      <c r="AF386" s="253"/>
      <c r="AG386" s="253"/>
      <c r="AH386" s="254" t="s">
        <v>113</v>
      </c>
      <c r="AI386" s="255"/>
      <c r="AJ386" s="255"/>
      <c r="AK386" s="255"/>
      <c r="AL386" s="256"/>
      <c r="AM386" s="260" t="s">
        <v>46</v>
      </c>
      <c r="AN386" s="261"/>
      <c r="AO386" s="262"/>
      <c r="AP386" s="266" t="s">
        <v>11</v>
      </c>
      <c r="AQ386" s="267"/>
      <c r="AR386" s="270" t="s">
        <v>15</v>
      </c>
      <c r="AS386" s="206" t="s">
        <v>16</v>
      </c>
      <c r="AT386" s="221" t="s">
        <v>17</v>
      </c>
      <c r="AU386" s="241"/>
      <c r="AV386" s="241"/>
      <c r="AW386" s="40"/>
      <c r="AX386" s="242" t="s">
        <v>88</v>
      </c>
      <c r="AY386" s="243"/>
      <c r="AZ386" s="2"/>
      <c r="BA386" s="2"/>
      <c r="BB386" s="2"/>
      <c r="BC386" s="2"/>
      <c r="BD386" s="2"/>
      <c r="BE386" s="2"/>
      <c r="BF386" s="2"/>
      <c r="BG386" s="2"/>
    </row>
    <row r="387" spans="1:59" s="4" customFormat="1" ht="13" hidden="1" customHeight="1" outlineLevel="1" x14ac:dyDescent="0.2">
      <c r="A387" s="2"/>
      <c r="B387" s="10" t="s">
        <v>1</v>
      </c>
      <c r="C387" s="11">
        <f>DATE(YEAR(C386),MONTH(C386),DAY(C386))</f>
        <v>46388</v>
      </c>
      <c r="D387" s="11">
        <f>IF(MONTH(DATE(YEAR(C387),MONTH(C387),DAY(C387)+1))=MONTH($C386),DATE(YEAR(C387),MONTH(C387),DAY(C387)+1),"")</f>
        <v>46389</v>
      </c>
      <c r="E387" s="11">
        <f t="shared" ref="E387:AG387" si="484">IF(MONTH(DATE(YEAR(D387),MONTH(D387),DAY(D387)+1))=MONTH($C386),DATE(YEAR(D387),MONTH(D387),DAY(D387)+1),"")</f>
        <v>46390</v>
      </c>
      <c r="F387" s="16">
        <f t="shared" si="484"/>
        <v>46391</v>
      </c>
      <c r="G387" s="11">
        <f t="shared" si="484"/>
        <v>46392</v>
      </c>
      <c r="H387" s="11">
        <f t="shared" si="484"/>
        <v>46393</v>
      </c>
      <c r="I387" s="11">
        <f t="shared" si="484"/>
        <v>46394</v>
      </c>
      <c r="J387" s="11">
        <f t="shared" si="484"/>
        <v>46395</v>
      </c>
      <c r="K387" s="11">
        <f t="shared" si="484"/>
        <v>46396</v>
      </c>
      <c r="L387" s="11">
        <f t="shared" si="484"/>
        <v>46397</v>
      </c>
      <c r="M387" s="11">
        <f t="shared" si="484"/>
        <v>46398</v>
      </c>
      <c r="N387" s="11">
        <f t="shared" si="484"/>
        <v>46399</v>
      </c>
      <c r="O387" s="11">
        <f t="shared" si="484"/>
        <v>46400</v>
      </c>
      <c r="P387" s="11">
        <f t="shared" si="484"/>
        <v>46401</v>
      </c>
      <c r="Q387" s="11">
        <f t="shared" si="484"/>
        <v>46402</v>
      </c>
      <c r="R387" s="11">
        <f t="shared" si="484"/>
        <v>46403</v>
      </c>
      <c r="S387" s="11">
        <f t="shared" si="484"/>
        <v>46404</v>
      </c>
      <c r="T387" s="11">
        <f t="shared" si="484"/>
        <v>46405</v>
      </c>
      <c r="U387" s="11">
        <f t="shared" si="484"/>
        <v>46406</v>
      </c>
      <c r="V387" s="11">
        <f t="shared" si="484"/>
        <v>46407</v>
      </c>
      <c r="W387" s="11">
        <f t="shared" si="484"/>
        <v>46408</v>
      </c>
      <c r="X387" s="11">
        <f t="shared" si="484"/>
        <v>46409</v>
      </c>
      <c r="Y387" s="11">
        <f t="shared" si="484"/>
        <v>46410</v>
      </c>
      <c r="Z387" s="11">
        <f t="shared" si="484"/>
        <v>46411</v>
      </c>
      <c r="AA387" s="11">
        <f t="shared" si="484"/>
        <v>46412</v>
      </c>
      <c r="AB387" s="11">
        <f t="shared" si="484"/>
        <v>46413</v>
      </c>
      <c r="AC387" s="11">
        <f t="shared" si="484"/>
        <v>46414</v>
      </c>
      <c r="AD387" s="11">
        <f t="shared" si="484"/>
        <v>46415</v>
      </c>
      <c r="AE387" s="11">
        <f t="shared" si="484"/>
        <v>46416</v>
      </c>
      <c r="AF387" s="11">
        <f t="shared" si="484"/>
        <v>46417</v>
      </c>
      <c r="AG387" s="29">
        <f t="shared" si="484"/>
        <v>46418</v>
      </c>
      <c r="AH387" s="257"/>
      <c r="AI387" s="258"/>
      <c r="AJ387" s="258"/>
      <c r="AK387" s="258"/>
      <c r="AL387" s="259"/>
      <c r="AM387" s="263"/>
      <c r="AN387" s="264"/>
      <c r="AO387" s="265"/>
      <c r="AP387" s="268"/>
      <c r="AQ387" s="269"/>
      <c r="AR387" s="271"/>
      <c r="AS387" s="207"/>
      <c r="AT387" s="221"/>
      <c r="AU387" s="241"/>
      <c r="AV387" s="241"/>
      <c r="AW387" s="40"/>
      <c r="AX387" s="244"/>
      <c r="AY387" s="245"/>
      <c r="AZ387" s="2"/>
      <c r="BA387" s="2"/>
      <c r="BB387" s="2"/>
      <c r="BC387" s="2"/>
      <c r="BD387" s="2"/>
      <c r="BE387" s="2"/>
      <c r="BF387" s="2"/>
      <c r="BG387" s="2"/>
    </row>
    <row r="388" spans="1:59" s="4" customFormat="1" ht="13" hidden="1" customHeight="1" outlineLevel="1" x14ac:dyDescent="0.2">
      <c r="A388" s="2"/>
      <c r="B388" s="10" t="s">
        <v>2</v>
      </c>
      <c r="C388" s="12" t="str">
        <f t="shared" ref="C388:AG388" si="485">TEXT(C387,"aaa")</f>
        <v>金</v>
      </c>
      <c r="D388" s="12" t="str">
        <f t="shared" si="485"/>
        <v>土</v>
      </c>
      <c r="E388" s="12" t="str">
        <f t="shared" si="485"/>
        <v>日</v>
      </c>
      <c r="F388" s="17" t="str">
        <f t="shared" si="485"/>
        <v>月</v>
      </c>
      <c r="G388" s="12" t="str">
        <f t="shared" si="485"/>
        <v>火</v>
      </c>
      <c r="H388" s="12" t="str">
        <f t="shared" si="485"/>
        <v>水</v>
      </c>
      <c r="I388" s="12" t="str">
        <f t="shared" si="485"/>
        <v>木</v>
      </c>
      <c r="J388" s="12" t="str">
        <f t="shared" si="485"/>
        <v>金</v>
      </c>
      <c r="K388" s="12" t="str">
        <f t="shared" si="485"/>
        <v>土</v>
      </c>
      <c r="L388" s="12" t="str">
        <f t="shared" si="485"/>
        <v>日</v>
      </c>
      <c r="M388" s="12" t="str">
        <f t="shared" si="485"/>
        <v>月</v>
      </c>
      <c r="N388" s="12" t="str">
        <f t="shared" si="485"/>
        <v>火</v>
      </c>
      <c r="O388" s="12" t="str">
        <f t="shared" si="485"/>
        <v>水</v>
      </c>
      <c r="P388" s="12" t="str">
        <f t="shared" si="485"/>
        <v>木</v>
      </c>
      <c r="Q388" s="12" t="str">
        <f t="shared" si="485"/>
        <v>金</v>
      </c>
      <c r="R388" s="12" t="str">
        <f t="shared" si="485"/>
        <v>土</v>
      </c>
      <c r="S388" s="12" t="str">
        <f t="shared" si="485"/>
        <v>日</v>
      </c>
      <c r="T388" s="12" t="str">
        <f t="shared" si="485"/>
        <v>月</v>
      </c>
      <c r="U388" s="12" t="str">
        <f t="shared" si="485"/>
        <v>火</v>
      </c>
      <c r="V388" s="12" t="str">
        <f t="shared" si="485"/>
        <v>水</v>
      </c>
      <c r="W388" s="12" t="str">
        <f t="shared" si="485"/>
        <v>木</v>
      </c>
      <c r="X388" s="12" t="str">
        <f t="shared" si="485"/>
        <v>金</v>
      </c>
      <c r="Y388" s="12" t="str">
        <f t="shared" si="485"/>
        <v>土</v>
      </c>
      <c r="Z388" s="12" t="str">
        <f t="shared" si="485"/>
        <v>日</v>
      </c>
      <c r="AA388" s="12" t="str">
        <f t="shared" si="485"/>
        <v>月</v>
      </c>
      <c r="AB388" s="12" t="str">
        <f t="shared" si="485"/>
        <v>火</v>
      </c>
      <c r="AC388" s="12" t="str">
        <f t="shared" si="485"/>
        <v>水</v>
      </c>
      <c r="AD388" s="12" t="str">
        <f t="shared" si="485"/>
        <v>木</v>
      </c>
      <c r="AE388" s="12" t="str">
        <f t="shared" si="485"/>
        <v>金</v>
      </c>
      <c r="AF388" s="12" t="str">
        <f t="shared" si="485"/>
        <v>土</v>
      </c>
      <c r="AG388" s="180" t="str">
        <f t="shared" si="485"/>
        <v>日</v>
      </c>
      <c r="AH388" s="246" t="s">
        <v>83</v>
      </c>
      <c r="AI388" s="247" t="s">
        <v>84</v>
      </c>
      <c r="AJ388" s="247" t="s">
        <v>85</v>
      </c>
      <c r="AK388" s="247" t="s">
        <v>86</v>
      </c>
      <c r="AL388" s="248" t="s">
        <v>87</v>
      </c>
      <c r="AM388" s="249" t="s">
        <v>40</v>
      </c>
      <c r="AN388" s="228" t="s">
        <v>12</v>
      </c>
      <c r="AO388" s="231" t="s">
        <v>47</v>
      </c>
      <c r="AP388" s="234" t="s">
        <v>40</v>
      </c>
      <c r="AQ388" s="237" t="s">
        <v>13</v>
      </c>
      <c r="AR388" s="240"/>
      <c r="AS388" s="221"/>
      <c r="AT388" s="221"/>
      <c r="AU388" s="171"/>
      <c r="AV388" s="171"/>
      <c r="AW388" s="40"/>
      <c r="AX388" s="223" t="s">
        <v>89</v>
      </c>
      <c r="AY388" s="224">
        <f>ABS(IF(WEEKDAY(C386,3)=0,7,WEEKDAY(C386,3)-7))</f>
        <v>3</v>
      </c>
      <c r="AZ388" s="2"/>
      <c r="BA388" s="2"/>
      <c r="BB388" s="2"/>
      <c r="BC388" s="2"/>
      <c r="BD388" s="2"/>
      <c r="BE388" s="2"/>
      <c r="BF388" s="2"/>
      <c r="BG388" s="2"/>
    </row>
    <row r="389" spans="1:59" s="4" customFormat="1" ht="27" hidden="1" customHeight="1" outlineLevel="1" x14ac:dyDescent="0.2">
      <c r="A389" s="3"/>
      <c r="B389" s="225" t="s">
        <v>3</v>
      </c>
      <c r="C389" s="218" t="str">
        <f>IFERROR(VLOOKUP(C387,祝日一覧!$A:$C,3,FALSE),"")</f>
        <v>元日</v>
      </c>
      <c r="D389" s="218" t="str">
        <f>IFERROR(VLOOKUP(D387,祝日一覧!$A:$C,3,FALSE),"")</f>
        <v>年末年始休暇</v>
      </c>
      <c r="E389" s="218" t="str">
        <f>IFERROR(VLOOKUP(E387,祝日一覧!$A:$C,3,FALSE),"")</f>
        <v>年末年始休暇</v>
      </c>
      <c r="F389" s="218" t="str">
        <f>IFERROR(VLOOKUP(F387,祝日一覧!$A:$C,3,FALSE),"")</f>
        <v/>
      </c>
      <c r="G389" s="218" t="str">
        <f>IFERROR(VLOOKUP(G387,祝日一覧!$A:$C,3,FALSE),"")</f>
        <v/>
      </c>
      <c r="H389" s="218" t="str">
        <f>IFERROR(VLOOKUP(H387,祝日一覧!$A:$C,3,FALSE),"")</f>
        <v/>
      </c>
      <c r="I389" s="218" t="str">
        <f>IFERROR(VLOOKUP(I387,祝日一覧!$A:$C,3,FALSE),"")</f>
        <v/>
      </c>
      <c r="J389" s="218" t="str">
        <f>IFERROR(VLOOKUP(J387,祝日一覧!$A:$C,3,FALSE),"")</f>
        <v/>
      </c>
      <c r="K389" s="218" t="str">
        <f>IFERROR(VLOOKUP(K387,祝日一覧!$A:$C,3,FALSE),"")</f>
        <v/>
      </c>
      <c r="L389" s="218" t="str">
        <f>IFERROR(VLOOKUP(L387,祝日一覧!$A:$C,3,FALSE),"")</f>
        <v/>
      </c>
      <c r="M389" s="218" t="str">
        <f>IFERROR(VLOOKUP(M387,祝日一覧!$A:$C,3,FALSE),"")</f>
        <v>成人の日</v>
      </c>
      <c r="N389" s="218" t="str">
        <f>IFERROR(VLOOKUP(N387,祝日一覧!$A:$C,3,FALSE),"")</f>
        <v/>
      </c>
      <c r="O389" s="218" t="str">
        <f>IFERROR(VLOOKUP(O387,祝日一覧!$A:$C,3,FALSE),"")</f>
        <v/>
      </c>
      <c r="P389" s="218" t="str">
        <f>IFERROR(VLOOKUP(P387,祝日一覧!$A:$C,3,FALSE),"")</f>
        <v/>
      </c>
      <c r="Q389" s="218" t="str">
        <f>IFERROR(VLOOKUP(Q387,祝日一覧!$A:$C,3,FALSE),"")</f>
        <v/>
      </c>
      <c r="R389" s="218" t="str">
        <f>IFERROR(VLOOKUP(R387,祝日一覧!$A:$C,3,FALSE),"")</f>
        <v/>
      </c>
      <c r="S389" s="218" t="str">
        <f>IFERROR(VLOOKUP(S387,祝日一覧!$A:$C,3,FALSE),"")</f>
        <v/>
      </c>
      <c r="T389" s="218" t="str">
        <f>IFERROR(VLOOKUP(T387,祝日一覧!$A:$C,3,FALSE),"")</f>
        <v/>
      </c>
      <c r="U389" s="218" t="str">
        <f>IFERROR(VLOOKUP(U387,祝日一覧!$A:$C,3,FALSE),"")</f>
        <v/>
      </c>
      <c r="V389" s="218" t="str">
        <f>IFERROR(VLOOKUP(V387,祝日一覧!$A:$C,3,FALSE),"")</f>
        <v/>
      </c>
      <c r="W389" s="218" t="str">
        <f>IFERROR(VLOOKUP(W387,祝日一覧!$A:$C,3,FALSE),"")</f>
        <v/>
      </c>
      <c r="X389" s="218" t="str">
        <f>IFERROR(VLOOKUP(X387,祝日一覧!$A:$C,3,FALSE),"")</f>
        <v/>
      </c>
      <c r="Y389" s="218" t="str">
        <f>IFERROR(VLOOKUP(Y387,祝日一覧!$A:$C,3,FALSE),"")</f>
        <v/>
      </c>
      <c r="Z389" s="218" t="str">
        <f>IFERROR(VLOOKUP(Z387,祝日一覧!$A:$C,3,FALSE),"")</f>
        <v/>
      </c>
      <c r="AA389" s="218" t="str">
        <f>IFERROR(VLOOKUP(AA387,祝日一覧!$A:$C,3,FALSE),"")</f>
        <v/>
      </c>
      <c r="AB389" s="218" t="str">
        <f>IFERROR(VLOOKUP(AB387,祝日一覧!$A:$C,3,FALSE),"")</f>
        <v/>
      </c>
      <c r="AC389" s="218" t="str">
        <f>IFERROR(VLOOKUP(AC387,祝日一覧!$A:$C,3,FALSE),"")</f>
        <v/>
      </c>
      <c r="AD389" s="218" t="str">
        <f>IFERROR(VLOOKUP(AD387,祝日一覧!$A:$C,3,FALSE),"")</f>
        <v/>
      </c>
      <c r="AE389" s="218" t="str">
        <f>IFERROR(VLOOKUP(AE387,祝日一覧!$A:$C,3,FALSE),"")</f>
        <v/>
      </c>
      <c r="AF389" s="218" t="str">
        <f>IFERROR(VLOOKUP(AF387,祝日一覧!$A:$C,3,FALSE),"")</f>
        <v/>
      </c>
      <c r="AG389" s="208" t="str">
        <f>IFERROR(VLOOKUP(AG387,祝日一覧!$A:$C,3,FALSE),"")</f>
        <v/>
      </c>
      <c r="AH389" s="246"/>
      <c r="AI389" s="247"/>
      <c r="AJ389" s="247"/>
      <c r="AK389" s="247"/>
      <c r="AL389" s="248"/>
      <c r="AM389" s="250"/>
      <c r="AN389" s="229"/>
      <c r="AO389" s="232"/>
      <c r="AP389" s="235"/>
      <c r="AQ389" s="238"/>
      <c r="AR389" s="240"/>
      <c r="AS389" s="221"/>
      <c r="AT389" s="222"/>
      <c r="AU389" s="179"/>
      <c r="AV389" s="171"/>
      <c r="AW389" s="40"/>
      <c r="AX389" s="223"/>
      <c r="AY389" s="224"/>
      <c r="AZ389" s="3"/>
      <c r="BA389" s="3"/>
      <c r="BB389" s="3"/>
      <c r="BC389" s="3"/>
      <c r="BD389" s="3"/>
      <c r="BE389" s="3"/>
      <c r="BF389" s="3"/>
      <c r="BG389" s="3"/>
    </row>
    <row r="390" spans="1:59" s="4" customFormat="1" ht="40" hidden="1" customHeight="1" outlineLevel="1" x14ac:dyDescent="0.2">
      <c r="A390" s="3"/>
      <c r="B390" s="226"/>
      <c r="C390" s="219"/>
      <c r="D390" s="219"/>
      <c r="E390" s="219"/>
      <c r="F390" s="219"/>
      <c r="G390" s="219"/>
      <c r="H390" s="219"/>
      <c r="I390" s="219"/>
      <c r="J390" s="219"/>
      <c r="K390" s="219"/>
      <c r="L390" s="219"/>
      <c r="M390" s="219"/>
      <c r="N390" s="219"/>
      <c r="O390" s="219"/>
      <c r="P390" s="219"/>
      <c r="Q390" s="219"/>
      <c r="R390" s="219"/>
      <c r="S390" s="219"/>
      <c r="T390" s="219"/>
      <c r="U390" s="219"/>
      <c r="V390" s="219"/>
      <c r="W390" s="219"/>
      <c r="X390" s="219"/>
      <c r="Y390" s="219"/>
      <c r="Z390" s="219"/>
      <c r="AA390" s="219"/>
      <c r="AB390" s="219"/>
      <c r="AC390" s="219"/>
      <c r="AD390" s="219"/>
      <c r="AE390" s="219"/>
      <c r="AF390" s="219"/>
      <c r="AG390" s="209"/>
      <c r="AH390" s="93" t="str">
        <f>IF($AY388=7,DBCS(1&amp;"日～"&amp;7&amp;"日"),DBCS("前"&amp;DAY(EOMONTH($C386-1,0))-6+$AY388&amp;"日～"&amp;$AY388&amp;"日"))</f>
        <v>前２８日～３日</v>
      </c>
      <c r="AI390" s="112" t="str">
        <f>DBCS($AY388+1&amp;"日～"&amp;$AY388+7&amp;"日")</f>
        <v>４日～１０日</v>
      </c>
      <c r="AJ390" s="112" t="str">
        <f>DBCS($AY388+8&amp;"日～"&amp;$AY388+14&amp;"日")</f>
        <v>１１日～１７日</v>
      </c>
      <c r="AK390" s="112" t="str">
        <f>DBCS($AY388+15&amp;"日～"&amp;$AY388+21&amp;"日")</f>
        <v>１８日～２４日</v>
      </c>
      <c r="AL390" s="113" t="str">
        <f>IF(AND(AY388=7,AY392=0),"-",IF($AY396=3,"-",DBCS($AY388+22&amp;"日～"&amp;$AY388+28&amp;"日")))</f>
        <v>２５日～３１日</v>
      </c>
      <c r="AM390" s="250"/>
      <c r="AN390" s="229"/>
      <c r="AO390" s="232"/>
      <c r="AP390" s="235"/>
      <c r="AQ390" s="238"/>
      <c r="AR390" s="178"/>
      <c r="AS390" s="174"/>
      <c r="AT390" s="174"/>
      <c r="AU390" s="184"/>
      <c r="AV390" s="184"/>
      <c r="AW390" s="40"/>
      <c r="AX390" s="99" t="s">
        <v>90</v>
      </c>
      <c r="AY390" s="100">
        <f>DAY(EOMONTH(C386,0))</f>
        <v>31</v>
      </c>
      <c r="AZ390" s="3"/>
      <c r="BA390" s="211" t="s">
        <v>105</v>
      </c>
      <c r="BB390" s="212"/>
      <c r="BC390" s="212"/>
      <c r="BD390" s="212"/>
      <c r="BE390" s="212"/>
      <c r="BF390" s="212"/>
      <c r="BG390" s="213"/>
    </row>
    <row r="391" spans="1:59" s="4" customFormat="1" ht="20.5" hidden="1" customHeight="1" outlineLevel="1" x14ac:dyDescent="0.2">
      <c r="A391" s="3"/>
      <c r="B391" s="226"/>
      <c r="C391" s="219"/>
      <c r="D391" s="219"/>
      <c r="E391" s="219"/>
      <c r="F391" s="219"/>
      <c r="G391" s="219"/>
      <c r="H391" s="219"/>
      <c r="I391" s="219"/>
      <c r="J391" s="219"/>
      <c r="K391" s="219"/>
      <c r="L391" s="219"/>
      <c r="M391" s="219"/>
      <c r="N391" s="219"/>
      <c r="O391" s="219"/>
      <c r="P391" s="219"/>
      <c r="Q391" s="219"/>
      <c r="R391" s="219"/>
      <c r="S391" s="219"/>
      <c r="T391" s="219"/>
      <c r="U391" s="219"/>
      <c r="V391" s="219"/>
      <c r="W391" s="219"/>
      <c r="X391" s="219"/>
      <c r="Y391" s="219"/>
      <c r="Z391" s="219"/>
      <c r="AA391" s="219"/>
      <c r="AB391" s="219"/>
      <c r="AC391" s="219"/>
      <c r="AD391" s="219"/>
      <c r="AE391" s="219"/>
      <c r="AF391" s="219"/>
      <c r="AG391" s="209"/>
      <c r="AH391" s="93" t="e">
        <f ca="1">IF(AH392&gt;=0.285,"達成","未")</f>
        <v>#DIV/0!</v>
      </c>
      <c r="AI391" s="166" t="e">
        <f ca="1">IF(AI392&gt;=0.285,"達成","未")</f>
        <v>#DIV/0!</v>
      </c>
      <c r="AJ391" s="166" t="e">
        <f t="shared" ref="AJ391:AK391" ca="1" si="486">IF(AJ392&gt;=0.285,"達成","未")</f>
        <v>#DIV/0!</v>
      </c>
      <c r="AK391" s="166" t="e">
        <f t="shared" ca="1" si="486"/>
        <v>#DIV/0!</v>
      </c>
      <c r="AL391" s="167" t="str">
        <f ca="1">IF(AL392="-","-",IF(AL392&gt;=0.285,"達成","未"))</f>
        <v>-</v>
      </c>
      <c r="AM391" s="251"/>
      <c r="AN391" s="230"/>
      <c r="AO391" s="233"/>
      <c r="AP391" s="236"/>
      <c r="AQ391" s="239"/>
      <c r="AR391" s="178"/>
      <c r="AS391" s="174"/>
      <c r="AT391" s="174"/>
      <c r="AU391" s="184"/>
      <c r="AV391" s="184"/>
      <c r="AW391" s="40"/>
      <c r="AX391" s="99"/>
      <c r="AY391" s="100"/>
      <c r="AZ391" s="3"/>
      <c r="BA391" s="168"/>
      <c r="BB391" s="169"/>
      <c r="BC391" s="169"/>
      <c r="BD391" s="169"/>
      <c r="BE391" s="169"/>
      <c r="BF391" s="169"/>
      <c r="BG391" s="170"/>
    </row>
    <row r="392" spans="1:59" s="4" customFormat="1" ht="20.149999999999999" hidden="1" customHeight="1" outlineLevel="1" thickBot="1" x14ac:dyDescent="0.25">
      <c r="B392" s="227"/>
      <c r="C392" s="220"/>
      <c r="D392" s="220"/>
      <c r="E392" s="220"/>
      <c r="F392" s="220"/>
      <c r="G392" s="220"/>
      <c r="H392" s="220"/>
      <c r="I392" s="220"/>
      <c r="J392" s="220"/>
      <c r="K392" s="220"/>
      <c r="L392" s="220"/>
      <c r="M392" s="220"/>
      <c r="N392" s="220"/>
      <c r="O392" s="220"/>
      <c r="P392" s="220"/>
      <c r="Q392" s="220"/>
      <c r="R392" s="220"/>
      <c r="S392" s="220"/>
      <c r="T392" s="220"/>
      <c r="U392" s="220"/>
      <c r="V392" s="220"/>
      <c r="W392" s="220"/>
      <c r="X392" s="220"/>
      <c r="Y392" s="220"/>
      <c r="Z392" s="220"/>
      <c r="AA392" s="220"/>
      <c r="AB392" s="220"/>
      <c r="AC392" s="220"/>
      <c r="AD392" s="220"/>
      <c r="AE392" s="220"/>
      <c r="AF392" s="220"/>
      <c r="AG392" s="210"/>
      <c r="AH392" s="114" t="e">
        <f ca="1">AVERAGE(AH393:AH398)</f>
        <v>#DIV/0!</v>
      </c>
      <c r="AI392" s="115" t="e">
        <f t="shared" ref="AI392:AK392" ca="1" si="487">AVERAGE(AI393:AI398)</f>
        <v>#DIV/0!</v>
      </c>
      <c r="AJ392" s="115" t="e">
        <f t="shared" ca="1" si="487"/>
        <v>#DIV/0!</v>
      </c>
      <c r="AK392" s="115" t="e">
        <f t="shared" ca="1" si="487"/>
        <v>#DIV/0!</v>
      </c>
      <c r="AL392" s="104" t="str">
        <f ca="1">IFERROR(AVERAGE(AL393:AL398),"-")</f>
        <v>-</v>
      </c>
      <c r="AM392" s="64"/>
      <c r="AN392" s="48" t="e">
        <f>AVERAGE(AN393:AN398)</f>
        <v>#DIV/0!</v>
      </c>
      <c r="AO392" s="30" t="e">
        <f>IF(AN392&gt;=0.285,"達成","未")</f>
        <v>#DIV/0!</v>
      </c>
      <c r="AP392" s="71"/>
      <c r="AQ392" s="72" t="e">
        <f>AVERAGE(AQ393:AQ398)</f>
        <v>#DIV/0!</v>
      </c>
      <c r="AR392" s="62" t="s">
        <v>15</v>
      </c>
      <c r="AS392" s="49" t="s">
        <v>16</v>
      </c>
      <c r="AT392" s="50" t="s">
        <v>58</v>
      </c>
      <c r="AU392" s="38" t="s">
        <v>56</v>
      </c>
      <c r="AV392" s="173" t="s">
        <v>57</v>
      </c>
      <c r="AW392" s="60" t="s">
        <v>66</v>
      </c>
      <c r="AX392" s="214" t="s">
        <v>91</v>
      </c>
      <c r="AY392" s="215">
        <f>MOD(AY390-AY388,7)</f>
        <v>0</v>
      </c>
      <c r="AZ392" s="97" t="s">
        <v>106</v>
      </c>
      <c r="BA392" s="111"/>
      <c r="BB392" s="111" t="s">
        <v>83</v>
      </c>
      <c r="BC392" s="111" t="s">
        <v>84</v>
      </c>
      <c r="BD392" s="111" t="s">
        <v>85</v>
      </c>
      <c r="BE392" s="111" t="s">
        <v>86</v>
      </c>
      <c r="BF392" s="111" t="s">
        <v>87</v>
      </c>
      <c r="BG392" s="111" t="s">
        <v>101</v>
      </c>
    </row>
    <row r="393" spans="1:59" s="4" customFormat="1" ht="20.149999999999999" hidden="1" customHeight="1" outlineLevel="1" x14ac:dyDescent="0.2">
      <c r="B393" s="51" t="str">
        <f>IF($R$5&lt;&gt;"",$R$5,"-")</f>
        <v>-</v>
      </c>
      <c r="C393" s="182"/>
      <c r="D393" s="182"/>
      <c r="E393" s="182"/>
      <c r="F393" s="182"/>
      <c r="G393" s="182"/>
      <c r="H393" s="182"/>
      <c r="I393" s="182"/>
      <c r="J393" s="182"/>
      <c r="K393" s="182"/>
      <c r="L393" s="182"/>
      <c r="M393" s="182"/>
      <c r="N393" s="182"/>
      <c r="O393" s="182"/>
      <c r="P393" s="182"/>
      <c r="Q393" s="182"/>
      <c r="R393" s="182"/>
      <c r="S393" s="182"/>
      <c r="T393" s="182"/>
      <c r="U393" s="182"/>
      <c r="V393" s="182"/>
      <c r="W393" s="182"/>
      <c r="X393" s="182"/>
      <c r="Y393" s="182"/>
      <c r="Z393" s="182"/>
      <c r="AA393" s="182"/>
      <c r="AB393" s="182"/>
      <c r="AC393" s="182"/>
      <c r="AD393" s="182"/>
      <c r="AE393" s="182"/>
      <c r="AF393" s="182"/>
      <c r="AG393" s="61"/>
      <c r="AH393" s="122" t="str">
        <f ca="1">IFERROR(IF(B393="-","-",IF(AY388=7,COUNTIF(OFFSET($C393,0,0,1,$AY388),"○")/(7-BB393),(COUNTIF(OFFSET($C393,0,0,1,$AY388),"○")+COUNTIF(OFFSET($C393,-14,DAY(EOMONTH(C386-1,0))-7+$AY388,1,7-$AY388),"○"))/(7-BB393))),"-")</f>
        <v>-</v>
      </c>
      <c r="AI393" s="116" t="str">
        <f ca="1">IF($B393="-","-",COUNTIF(OFFSET($C393,0,$AY388,1,7),"○")/7-BC393)</f>
        <v>-</v>
      </c>
      <c r="AJ393" s="145" t="str">
        <f ca="1">IF($B393="-","-",COUNTIF(OFFSET($C393,0,$AY388,1,7),"○")/7-BD393)</f>
        <v>-</v>
      </c>
      <c r="AK393" s="145" t="str">
        <f ca="1">IF($B393="-","-",COUNTIF(OFFSET($C393,0,$AY388,1,7),"○")/7-BE393)</f>
        <v>-</v>
      </c>
      <c r="AL393" s="146" t="str">
        <f ca="1">IF($B393="-","-",IF((AY396+SIGN(AY388))&lt;5,"-",COUNTIF(OFFSET(C393,0,AY388+21,1,7),"○")/(7-BF393)))</f>
        <v>-</v>
      </c>
      <c r="AM393" s="65">
        <f>AU393</f>
        <v>0</v>
      </c>
      <c r="AN393" s="41" t="str">
        <f>IFERROR(AM393/AS393,"")</f>
        <v/>
      </c>
      <c r="AO393" s="67" t="str">
        <f t="shared" ref="AO393:AO398" si="488">IFERROR(IF(B393="-",B393,IF(AM393/AS393&gt;=0.285,"達成","未")),"-")</f>
        <v>-</v>
      </c>
      <c r="AP393" s="73">
        <f t="shared" ref="AP393:AP398" si="489">AV393</f>
        <v>0</v>
      </c>
      <c r="AQ393" s="74" t="str">
        <f>IFERROR(AP393/AT393,"")</f>
        <v/>
      </c>
      <c r="AR393" s="176">
        <f>COUNT(C387:AG387)</f>
        <v>31</v>
      </c>
      <c r="AS393" s="175">
        <f t="shared" ref="AS393:AS398" si="490">IF(OR(B393="-",B393=""),0,IFERROR(AR393-COUNTIF(C393:AG393,"外"),))</f>
        <v>0</v>
      </c>
      <c r="AT393" s="175">
        <f t="shared" ref="AT393:AT398" si="491">AS393+AT379</f>
        <v>0</v>
      </c>
      <c r="AU393" s="175">
        <f t="shared" ref="AU393:AU398" si="492">COUNTIF(C393:AG393,"○")</f>
        <v>0</v>
      </c>
      <c r="AV393" s="175">
        <f t="shared" ref="AV393:AV398" si="493">AV379+AU393</f>
        <v>0</v>
      </c>
      <c r="AW393" s="98">
        <f>IF(C386&gt;DATE($K$6,$M$6,1),0,IF(SUM(AS393:AS398)=0,1,IF(AO392="達成",1,0)))</f>
        <v>0</v>
      </c>
      <c r="AX393" s="214"/>
      <c r="AY393" s="215"/>
      <c r="AZ393" s="98">
        <f>IF(C386&gt;DATE($K$6,$M$6,1),0,IF(SUM(AS393:AS398)=0,1,IF(AND(AH392&gt;0.285,AI392&gt;0.285,AJ392&gt;0.285,AK392&gt;0.285,AL392&gt;0.285),1,0)))</f>
        <v>0</v>
      </c>
      <c r="BA393" s="111" t="s">
        <v>95</v>
      </c>
      <c r="BB393" s="111">
        <f ca="1">IF(AY388=7,COUNTIF(OFFSET($C393,0,0,1,$AY388),"外"),COUNTIF(OFFSET($C393,0,0,1,$AY388),"外")+COUNTIF(OFFSET($C393,-13,DAY(EOMONTH(C386-1,0))-7+$AY388,1,7-$AY388),"外"))</f>
        <v>0</v>
      </c>
      <c r="BC393" s="111">
        <f ca="1">COUNTIF(OFFSET($C393,0,$AY388,1,7),"外")</f>
        <v>0</v>
      </c>
      <c r="BD393" s="111">
        <f ca="1">COUNTIF(OFFSET($C393,0,$AY388+7,1,7),"外")</f>
        <v>0</v>
      </c>
      <c r="BE393" s="111">
        <f ca="1">COUNTIF(OFFSET($C393,0,$AY388+14,1,7),"外")</f>
        <v>0</v>
      </c>
      <c r="BF393" s="111">
        <f ca="1">COUNTIF(OFFSET(C393,0,AY388+21,1,7),"外")</f>
        <v>0</v>
      </c>
      <c r="BG393" s="111">
        <f ca="1">SUM(BB393:BF393)</f>
        <v>0</v>
      </c>
    </row>
    <row r="394" spans="1:59" s="4" customFormat="1" ht="20.149999999999999" hidden="1" customHeight="1" outlineLevel="1" x14ac:dyDescent="0.2">
      <c r="B394" s="45" t="str">
        <f>IF($S$5&lt;&gt;"",$S$5,"-")</f>
        <v>-</v>
      </c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80"/>
      <c r="AH394" s="90" t="str">
        <f ca="1">IFERROR(IF(B379="-","-",IF(AY388=7,COUNTIF(OFFSET($C394,0,0,1,$AY388),"○")/(7-BB394),(COUNTIF(OFFSET($C394,0,0,1,$AY388),"○")+COUNTIF(OFFSET($C394,-14,DAY(EOMONTH(C386-1,0))-7+$AY388,1,7-$AY388),"○"))/(7-BB394))),"-")</f>
        <v>-</v>
      </c>
      <c r="AI394" s="89" t="str">
        <f ca="1">IF(B394="-","-",COUNTIF(OFFSET($C394,0,$AY388,1,7),"○")/7-BC394)</f>
        <v>-</v>
      </c>
      <c r="AJ394" s="89" t="str">
        <f ca="1">IF($B394="-","-",COUNTIF(OFFSET($C394,0,$AY389,1,7),"○")/7-BD394)</f>
        <v>-</v>
      </c>
      <c r="AK394" s="89" t="str">
        <f ca="1">IF($B394="-","-",COUNTIF(OFFSET($C394,0,$AY388,1,7),"○")/7-BE394)</f>
        <v>-</v>
      </c>
      <c r="AL394" s="105" t="str">
        <f ca="1">IF($B394="-","-",IF((AY396+SIGN(AY388))&lt;5,"-",COUNTIF(OFFSET(C394,0,AY388+21,1,7),"○")/(7-BF394)))</f>
        <v>-</v>
      </c>
      <c r="AM394" s="172">
        <f t="shared" ref="AM394:AM396" si="494">AU394</f>
        <v>0</v>
      </c>
      <c r="AN394" s="41" t="str">
        <f t="shared" ref="AN394" si="495">IFERROR(AM394/AS394,"")</f>
        <v/>
      </c>
      <c r="AO394" s="66" t="str">
        <f t="shared" si="488"/>
        <v>-</v>
      </c>
      <c r="AP394" s="177">
        <f t="shared" si="489"/>
        <v>0</v>
      </c>
      <c r="AQ394" s="75" t="str">
        <f t="shared" ref="AQ394:AQ396" si="496">IFERROR(AP394/AT394,"")</f>
        <v/>
      </c>
      <c r="AR394" s="176">
        <f>COUNT(C387:AG387)</f>
        <v>31</v>
      </c>
      <c r="AS394" s="175">
        <f t="shared" si="490"/>
        <v>0</v>
      </c>
      <c r="AT394" s="175">
        <f t="shared" si="491"/>
        <v>0</v>
      </c>
      <c r="AU394" s="175">
        <f t="shared" si="492"/>
        <v>0</v>
      </c>
      <c r="AV394" s="175">
        <f t="shared" si="493"/>
        <v>0</v>
      </c>
      <c r="AW394" s="40"/>
      <c r="AX394" s="216" t="s">
        <v>92</v>
      </c>
      <c r="AY394" s="196">
        <f>SIGN(AY388)+SIGN(AY392)+AY396</f>
        <v>5</v>
      </c>
      <c r="BA394" s="111" t="s">
        <v>96</v>
      </c>
      <c r="BB394" s="111">
        <f ca="1">IF(AY388=7,COUNTIF(OFFSET($C394,0,0,1,$AY388),"外"),COUNTIF(OFFSET($C394,0,0,1,$AY388),"外")+COUNTIF(OFFSET($C394,-13,DAY(EOMONTH(C386-1,0))-7+$AY388,1,7-$AY388),"外"))</f>
        <v>0</v>
      </c>
      <c r="BC394" s="111">
        <f ca="1">COUNTIF(OFFSET($C394,0,$AY388,1,7),"外")</f>
        <v>0</v>
      </c>
      <c r="BD394" s="111">
        <f ca="1">COUNTIF(OFFSET($C394,0,$AY388+7,1,7),"外")</f>
        <v>0</v>
      </c>
      <c r="BE394" s="111">
        <f ca="1">COUNTIF(OFFSET($C394,0,$AY388+14,1,7),"外")</f>
        <v>0</v>
      </c>
      <c r="BF394" s="111">
        <f ca="1">COUNTIF(OFFSET(C394,0,AY388+21,1,7),"外")</f>
        <v>0</v>
      </c>
      <c r="BG394" s="111">
        <f t="shared" ref="BG394:BG396" ca="1" si="497">SUM(BB394:BF394)</f>
        <v>0</v>
      </c>
    </row>
    <row r="395" spans="1:59" s="4" customFormat="1" ht="20.149999999999999" hidden="1" customHeight="1" outlineLevel="1" x14ac:dyDescent="0.2">
      <c r="B395" s="45" t="str">
        <f>IF($T$5&lt;&gt;"",$T$5,"-")</f>
        <v>-</v>
      </c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80"/>
      <c r="AH395" s="90" t="str">
        <f ca="1">IFERROR(IF(B395="-","-",IF(AY388=7,COUNTIF(OFFSET($C395,0,0,1,$AY388),"○")/(7-BB395),(COUNTIF(OFFSET($C395,0,0,1,$AY388),"○")+COUNTIF(OFFSET($C395,-14,DAY(EOMONTH(C386-1,0))-7+$AY388,1,7-$AY388),"○"))/(7-BB395))),"-")</f>
        <v>-</v>
      </c>
      <c r="AI395" s="89" t="str">
        <f ca="1">IF(B395="-","-",COUNTIF(OFFSET($C395,0,$AY388,1,7),"○")/7-BC395)</f>
        <v>-</v>
      </c>
      <c r="AJ395" s="89" t="str">
        <f ca="1">IF($B395="-","-",COUNTIF(OFFSET($C395,0,$AY388,1,7),"○")/7-BD395)</f>
        <v>-</v>
      </c>
      <c r="AK395" s="89" t="str">
        <f ca="1">IF($B395="-","-",COUNTIF(OFFSET($C395,0,$AY388,1,7),"○")/7-BE395)</f>
        <v>-</v>
      </c>
      <c r="AL395" s="105" t="str">
        <f ca="1">IF($B395="-","-",IF((AY396+SIGN(AY388))&lt;5,"-",COUNTIF(OFFSET(C395,0,AY388+21,1,7),"○")/(7-BF395)))</f>
        <v>-</v>
      </c>
      <c r="AM395" s="172">
        <f t="shared" si="494"/>
        <v>0</v>
      </c>
      <c r="AN395" s="41" t="str">
        <f>IFERROR(AM395/AS395,"")</f>
        <v/>
      </c>
      <c r="AO395" s="66" t="str">
        <f t="shared" si="488"/>
        <v>-</v>
      </c>
      <c r="AP395" s="177">
        <f t="shared" si="489"/>
        <v>0</v>
      </c>
      <c r="AQ395" s="75" t="str">
        <f t="shared" si="496"/>
        <v/>
      </c>
      <c r="AR395" s="176">
        <f>COUNT(C387:AG387)</f>
        <v>31</v>
      </c>
      <c r="AS395" s="175">
        <f t="shared" si="490"/>
        <v>0</v>
      </c>
      <c r="AT395" s="175">
        <f t="shared" si="491"/>
        <v>0</v>
      </c>
      <c r="AU395" s="175">
        <f t="shared" si="492"/>
        <v>0</v>
      </c>
      <c r="AV395" s="175">
        <f t="shared" si="493"/>
        <v>0</v>
      </c>
      <c r="AW395" s="40"/>
      <c r="AX395" s="217"/>
      <c r="AY395" s="197"/>
      <c r="BA395" s="111" t="s">
        <v>97</v>
      </c>
      <c r="BB395" s="111">
        <f ca="1">IF(AY388=7,COUNTIF(OFFSET($C395,0,0,1,$AY388),"外"),COUNTIF(OFFSET($C395,0,0,1,$AY388),"外")+COUNTIF(OFFSET($C395,-13,DAY(EOMONTH(C386-1,0))-7+$AY388,1,7-$AY388),"外"))</f>
        <v>0</v>
      </c>
      <c r="BC395" s="111">
        <f ca="1">COUNTIF(OFFSET($C395,0,$AY388,1,7),"外")</f>
        <v>0</v>
      </c>
      <c r="BD395" s="111">
        <f ca="1">COUNTIF(OFFSET($C395,0,$AY388+7,1,7),"外")</f>
        <v>0</v>
      </c>
      <c r="BE395" s="111">
        <f ca="1">COUNTIF(OFFSET($C395,0,$AY388+14,1,7),"外")</f>
        <v>0</v>
      </c>
      <c r="BF395" s="111">
        <f ca="1">COUNTIF(OFFSET(C395,0,AY388+21,1,7),"外")</f>
        <v>0</v>
      </c>
      <c r="BG395" s="111">
        <f t="shared" ca="1" si="497"/>
        <v>0</v>
      </c>
    </row>
    <row r="396" spans="1:59" s="4" customFormat="1" ht="20.149999999999999" hidden="1" customHeight="1" outlineLevel="1" x14ac:dyDescent="0.2">
      <c r="B396" s="45" t="str">
        <f>IF($U$5&lt;&gt;"",$U$5,"-")</f>
        <v>-</v>
      </c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80"/>
      <c r="AH396" s="90" t="str">
        <f ca="1">IFERROR(IF(B396="-","-",IF(AY388=7,COUNTIF(OFFSET($C396,0,0,1,$AY388),"○")/(7-BB396),(COUNTIF(OFFSET($C396,0,0,1,$AY388),"○")+COUNTIF(OFFSET($C396,-14,DAY(EOMONTH(C386-1,0))-7+$AY388,1,7-$AY388),"○"))/(7-BB396))),"-")</f>
        <v>-</v>
      </c>
      <c r="AI396" s="89" t="str">
        <f ca="1">IF(B396="-","-",COUNTIF(OFFSET($C396,0,$AY388,1,7),"○")/7-BC396)</f>
        <v>-</v>
      </c>
      <c r="AJ396" s="89" t="str">
        <f ca="1">IF($B396="-","-",COUNTIF(OFFSET($C396,0,$AY388,1,7),"○")/7-BD396)</f>
        <v>-</v>
      </c>
      <c r="AK396" s="89" t="str">
        <f ca="1">IF($B396="-","-",COUNTIF(OFFSET($C396,0,$AY388,1,7),"○")/7-BE396)</f>
        <v>-</v>
      </c>
      <c r="AL396" s="105" t="str">
        <f ca="1">IF($B396="-","-",IF((AY396+SIGN(AY388))&lt;5,"-",COUNTIF(OFFSET(C396,0,AY388+21,1,7),"○")/(7-BF396)))</f>
        <v>-</v>
      </c>
      <c r="AM396" s="172">
        <f t="shared" si="494"/>
        <v>0</v>
      </c>
      <c r="AN396" s="41" t="str">
        <f t="shared" ref="AN396:AN397" si="498">IFERROR(AM396/AS396,"")</f>
        <v/>
      </c>
      <c r="AO396" s="66" t="str">
        <f t="shared" si="488"/>
        <v>-</v>
      </c>
      <c r="AP396" s="177">
        <f t="shared" si="489"/>
        <v>0</v>
      </c>
      <c r="AQ396" s="75" t="str">
        <f t="shared" si="496"/>
        <v/>
      </c>
      <c r="AR396" s="176">
        <f>COUNT(C387:AG387)</f>
        <v>31</v>
      </c>
      <c r="AS396" s="175">
        <f t="shared" si="490"/>
        <v>0</v>
      </c>
      <c r="AT396" s="175">
        <f t="shared" si="491"/>
        <v>0</v>
      </c>
      <c r="AU396" s="175">
        <f t="shared" si="492"/>
        <v>0</v>
      </c>
      <c r="AV396" s="175">
        <f t="shared" si="493"/>
        <v>0</v>
      </c>
      <c r="AW396" s="40"/>
      <c r="AX396" s="194" t="s">
        <v>93</v>
      </c>
      <c r="AY396" s="196">
        <f>ROUNDDOWN((AY390-AY388)/7,0)</f>
        <v>4</v>
      </c>
      <c r="BA396" s="111" t="s">
        <v>98</v>
      </c>
      <c r="BB396" s="111">
        <f ca="1">IF(AY388=7,COUNTIF(OFFSET($C396,0,0,1,$AY388),"外"),COUNTIF(OFFSET($C396,0,0,1,$AY388),"外")+COUNTIF(OFFSET($C396,-13,DAY(EOMONTH(C386-1,0))-7+$AY388,1,7-$AY388),"外"))</f>
        <v>0</v>
      </c>
      <c r="BC396" s="111">
        <f ca="1">COUNTIF(OFFSET($C396,0,$AY388,1,7),"外")</f>
        <v>0</v>
      </c>
      <c r="BD396" s="111">
        <f ca="1">COUNTIF(OFFSET($C396,0,$AY388+7,1,7),"外")</f>
        <v>0</v>
      </c>
      <c r="BE396" s="111">
        <f ca="1">COUNTIF(OFFSET($C396,0,$AY388+14,1,7),"外")</f>
        <v>0</v>
      </c>
      <c r="BF396" s="111">
        <f ca="1">COUNTIF(OFFSET(C396,0,AY388+21,1,7),"外")</f>
        <v>0</v>
      </c>
      <c r="BG396" s="111">
        <f t="shared" ca="1" si="497"/>
        <v>0</v>
      </c>
    </row>
    <row r="397" spans="1:59" s="4" customFormat="1" ht="20.149999999999999" hidden="1" customHeight="1" outlineLevel="1" x14ac:dyDescent="0.2">
      <c r="B397" s="45" t="str">
        <f>IF($V$5&lt;&gt;"",$V$5,"-")</f>
        <v>-</v>
      </c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80"/>
      <c r="AH397" s="90" t="str">
        <f ca="1">IFERROR(IF(B397="-","-",IF(AY388=7,COUNTIF(OFFSET($C397,0,0,1,$AY388),"○")/(7-BB397),(COUNTIF(OFFSET($C397,0,0,1,$AY388),"○")+COUNTIF(OFFSET($C397,-14,DAY(EOMONTH(C386-1,0))-7+$AY388,1,7-$AY388),"○"))/(7-BB397))),"-")</f>
        <v>-</v>
      </c>
      <c r="AI397" s="89" t="str">
        <f ca="1">IF(B397="-","-",COUNTIF(OFFSET($C397,0,$AY388,1,7),"○")/7-BC397)</f>
        <v>-</v>
      </c>
      <c r="AJ397" s="89" t="str">
        <f ca="1">IF($B397="-","-",COUNTIF(OFFSET($C397,0,$AY388,1,7),"○")/7-BD397)</f>
        <v>-</v>
      </c>
      <c r="AK397" s="89" t="str">
        <f ca="1">IF($B397="-","-",COUNTIF(OFFSET($C397,0,$AY388,1,7),"○")/7-BE397)</f>
        <v>-</v>
      </c>
      <c r="AL397" s="105" t="str">
        <f ca="1">IF($B397="-","-",IF((AY396+SIGN(AY388))&lt;5,"-",COUNTIF(OFFSET(C397,0,AY388+21,1,7),"○")/(7-BF397)))</f>
        <v>-</v>
      </c>
      <c r="AM397" s="172">
        <f>AU397</f>
        <v>0</v>
      </c>
      <c r="AN397" s="41" t="str">
        <f t="shared" si="498"/>
        <v/>
      </c>
      <c r="AO397" s="66" t="str">
        <f t="shared" si="488"/>
        <v>-</v>
      </c>
      <c r="AP397" s="177">
        <f t="shared" si="489"/>
        <v>0</v>
      </c>
      <c r="AQ397" s="75" t="str">
        <f>IFERROR(AP397/AT397,"")</f>
        <v/>
      </c>
      <c r="AR397" s="176">
        <f>COUNT(C387:AG387)</f>
        <v>31</v>
      </c>
      <c r="AS397" s="175">
        <f t="shared" si="490"/>
        <v>0</v>
      </c>
      <c r="AT397" s="175">
        <f t="shared" si="491"/>
        <v>0</v>
      </c>
      <c r="AU397" s="175">
        <f t="shared" si="492"/>
        <v>0</v>
      </c>
      <c r="AV397" s="175">
        <f t="shared" si="493"/>
        <v>0</v>
      </c>
      <c r="AW397" s="40"/>
      <c r="AX397" s="195"/>
      <c r="AY397" s="197"/>
      <c r="BA397" s="111" t="s">
        <v>99</v>
      </c>
      <c r="BB397" s="111">
        <f ca="1">IF(AY388=7,COUNTIF(OFFSET($C397,0,0,1,$AY388),"外"),COUNTIF(OFFSET($C397,0,0,1,$AY388),"外")+COUNTIF(OFFSET($C397,-13,DAY(EOMONTH(C386-1,0))-7+$AY388,1,7-$AY388),"外"))</f>
        <v>0</v>
      </c>
      <c r="BC397" s="111">
        <f ca="1">COUNTIF(OFFSET($C397,0,$AY388,1,7),"外")</f>
        <v>0</v>
      </c>
      <c r="BD397" s="111">
        <f ca="1">COUNTIF(OFFSET($C397,0,$AY388+7,1,7),"外")</f>
        <v>0</v>
      </c>
      <c r="BE397" s="111">
        <f ca="1">COUNTIF(OFFSET($C397,0,$AY388+14,1,7),"外")</f>
        <v>0</v>
      </c>
      <c r="BF397" s="111">
        <f ca="1">COUNTIF(OFFSET(C397,0,AY388+21,1,7),"外")</f>
        <v>0</v>
      </c>
      <c r="BG397" s="111">
        <f ca="1">SUM(BB397:BF397)</f>
        <v>0</v>
      </c>
    </row>
    <row r="398" spans="1:59" s="4" customFormat="1" ht="20.149999999999999" hidden="1" customHeight="1" outlineLevel="1" thickBot="1" x14ac:dyDescent="0.25">
      <c r="B398" s="46" t="str">
        <f>IF($W$5&lt;&gt;"",$W$5,"-")</f>
        <v>-</v>
      </c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55"/>
      <c r="AH398" s="91" t="str">
        <f ca="1">IFERROR(IF(B398="-","-",IF(AY388=7,COUNTIF(OFFSET($C398,0,0,1,$AY388),"○")/(7-BB398),(COUNTIF(OFFSET($C398,0,0,1,$AY388),"○")+COUNTIF(OFFSET($C398,-14,DAY(EOMONTH(C386-1,0))-7+$AY388,1,7-$AY388),"○"))/(7-BB398))),"-")</f>
        <v>-</v>
      </c>
      <c r="AI398" s="92" t="str">
        <f ca="1">IF(B398="-","-",COUNTIF(OFFSET($C398,0,$AY388,1,7),"○")/7-BC398)</f>
        <v>-</v>
      </c>
      <c r="AJ398" s="92" t="str">
        <f ca="1">IF($B398="-","-",COUNTIF(OFFSET($C398,0,$AY388,1,7),"○")/7-BD398)</f>
        <v>-</v>
      </c>
      <c r="AK398" s="92" t="str">
        <f ca="1">IF($B398="-","-",COUNTIF(OFFSET($C398,0,$AY388,1,7),"○")/7-BE398)</f>
        <v>-</v>
      </c>
      <c r="AL398" s="106" t="str">
        <f ca="1">IF($B398="-","-",IF((AY396+SIGN(AY388))&lt;5,"-",COUNTIF(OFFSET(C398,0,AY388+21,1,7),"○")/(7-BF398)))</f>
        <v>-</v>
      </c>
      <c r="AM398" s="64">
        <f t="shared" ref="AM398" si="499">AU398</f>
        <v>0</v>
      </c>
      <c r="AN398" s="48" t="str">
        <f>IFERROR(AM398/AS398,"")</f>
        <v/>
      </c>
      <c r="AO398" s="30" t="str">
        <f t="shared" si="488"/>
        <v>-</v>
      </c>
      <c r="AP398" s="71">
        <f t="shared" si="489"/>
        <v>0</v>
      </c>
      <c r="AQ398" s="72" t="str">
        <f t="shared" ref="AQ398" si="500">IFERROR(AP398/AT398,"")</f>
        <v/>
      </c>
      <c r="AR398" s="176">
        <f>COUNT(C387:AG387)</f>
        <v>31</v>
      </c>
      <c r="AS398" s="175">
        <f t="shared" si="490"/>
        <v>0</v>
      </c>
      <c r="AT398" s="175">
        <f t="shared" si="491"/>
        <v>0</v>
      </c>
      <c r="AU398" s="175">
        <f t="shared" si="492"/>
        <v>0</v>
      </c>
      <c r="AV398" s="175">
        <f t="shared" si="493"/>
        <v>0</v>
      </c>
      <c r="AW398" s="40"/>
      <c r="AX398" s="101"/>
      <c r="AY398" s="102"/>
      <c r="BA398" s="111" t="s">
        <v>100</v>
      </c>
      <c r="BB398" s="111">
        <f ca="1">IF(AY388=7,COUNTIF(OFFSET($C398,0,0,1,$AY388),"外"),COUNTIF(OFFSET($C398,0,0,1,$AY388),"外")+COUNTIF(OFFSET($C398,-13,DAY(EOMONTH(C386-1,0))-7+$AY388,1,7-$AY388),"外"))</f>
        <v>0</v>
      </c>
      <c r="BC398" s="111">
        <f ca="1">COUNTIF(OFFSET($C398,0,$AY388,1,7),"外")</f>
        <v>0</v>
      </c>
      <c r="BD398" s="111">
        <f ca="1">COUNTIF(OFFSET($C398,0,$AY388+7,1,7),"外")</f>
        <v>0</v>
      </c>
      <c r="BE398" s="111">
        <f ca="1">COUNTIF(OFFSET($C398,0,$AY388+14,1,7),"外")</f>
        <v>0</v>
      </c>
      <c r="BF398" s="111">
        <f ca="1">COUNTIF(OFFSET(C398,0,AY388+21,1,7),"外")</f>
        <v>0</v>
      </c>
      <c r="BG398" s="111">
        <f t="shared" ref="BG398" ca="1" si="501">SUM(BB398:BF398)</f>
        <v>0</v>
      </c>
    </row>
    <row r="399" spans="1:59" ht="13.5" hidden="1" outlineLevel="1" thickBot="1" x14ac:dyDescent="0.25">
      <c r="AV399" s="32"/>
    </row>
    <row r="400" spans="1:59" s="4" customFormat="1" ht="13" hidden="1" customHeight="1" outlineLevel="1" x14ac:dyDescent="0.2">
      <c r="A400" s="2"/>
      <c r="B400" s="181" t="s">
        <v>0</v>
      </c>
      <c r="C400" s="252">
        <f>DATE(YEAR(C386),MONTH(C386)+1,DAY(C386))</f>
        <v>46419</v>
      </c>
      <c r="D400" s="253"/>
      <c r="E400" s="253"/>
      <c r="F400" s="253"/>
      <c r="G400" s="253"/>
      <c r="H400" s="253"/>
      <c r="I400" s="253"/>
      <c r="J400" s="253"/>
      <c r="K400" s="253"/>
      <c r="L400" s="253"/>
      <c r="M400" s="253"/>
      <c r="N400" s="253"/>
      <c r="O400" s="253"/>
      <c r="P400" s="253"/>
      <c r="Q400" s="253"/>
      <c r="R400" s="253"/>
      <c r="S400" s="253"/>
      <c r="T400" s="253"/>
      <c r="U400" s="253"/>
      <c r="V400" s="253"/>
      <c r="W400" s="253"/>
      <c r="X400" s="253"/>
      <c r="Y400" s="253"/>
      <c r="Z400" s="253"/>
      <c r="AA400" s="253"/>
      <c r="AB400" s="253"/>
      <c r="AC400" s="253"/>
      <c r="AD400" s="253"/>
      <c r="AE400" s="253"/>
      <c r="AF400" s="253"/>
      <c r="AG400" s="253"/>
      <c r="AH400" s="254" t="s">
        <v>113</v>
      </c>
      <c r="AI400" s="255"/>
      <c r="AJ400" s="255"/>
      <c r="AK400" s="255"/>
      <c r="AL400" s="256"/>
      <c r="AM400" s="260" t="s">
        <v>46</v>
      </c>
      <c r="AN400" s="261"/>
      <c r="AO400" s="262"/>
      <c r="AP400" s="266" t="s">
        <v>11</v>
      </c>
      <c r="AQ400" s="267"/>
      <c r="AR400" s="270" t="s">
        <v>15</v>
      </c>
      <c r="AS400" s="206" t="s">
        <v>16</v>
      </c>
      <c r="AT400" s="221" t="s">
        <v>17</v>
      </c>
      <c r="AU400" s="241"/>
      <c r="AV400" s="241"/>
      <c r="AW400" s="40"/>
      <c r="AX400" s="242" t="s">
        <v>88</v>
      </c>
      <c r="AY400" s="243"/>
      <c r="AZ400" s="2"/>
      <c r="BA400" s="2"/>
      <c r="BB400" s="2"/>
      <c r="BC400" s="2"/>
      <c r="BD400" s="2"/>
      <c r="BE400" s="2"/>
      <c r="BF400" s="2"/>
      <c r="BG400" s="2"/>
    </row>
    <row r="401" spans="1:59" s="4" customFormat="1" ht="13" hidden="1" customHeight="1" outlineLevel="1" x14ac:dyDescent="0.2">
      <c r="A401" s="2"/>
      <c r="B401" s="10" t="s">
        <v>1</v>
      </c>
      <c r="C401" s="11">
        <f>DATE(YEAR(C400),MONTH(C400),DAY(C400))</f>
        <v>46419</v>
      </c>
      <c r="D401" s="11">
        <f>IF(MONTH(DATE(YEAR(C401),MONTH(C401),DAY(C401)+1))=MONTH($C400),DATE(YEAR(C401),MONTH(C401),DAY(C401)+1),"")</f>
        <v>46420</v>
      </c>
      <c r="E401" s="11">
        <f t="shared" ref="E401:AG401" si="502">IF(MONTH(DATE(YEAR(D401),MONTH(D401),DAY(D401)+1))=MONTH($C400),DATE(YEAR(D401),MONTH(D401),DAY(D401)+1),"")</f>
        <v>46421</v>
      </c>
      <c r="F401" s="16">
        <f t="shared" si="502"/>
        <v>46422</v>
      </c>
      <c r="G401" s="11">
        <f t="shared" si="502"/>
        <v>46423</v>
      </c>
      <c r="H401" s="11">
        <f t="shared" si="502"/>
        <v>46424</v>
      </c>
      <c r="I401" s="11">
        <f t="shared" si="502"/>
        <v>46425</v>
      </c>
      <c r="J401" s="11">
        <f t="shared" si="502"/>
        <v>46426</v>
      </c>
      <c r="K401" s="11">
        <f t="shared" si="502"/>
        <v>46427</v>
      </c>
      <c r="L401" s="11">
        <f t="shared" si="502"/>
        <v>46428</v>
      </c>
      <c r="M401" s="11">
        <f t="shared" si="502"/>
        <v>46429</v>
      </c>
      <c r="N401" s="11">
        <f t="shared" si="502"/>
        <v>46430</v>
      </c>
      <c r="O401" s="11">
        <f t="shared" si="502"/>
        <v>46431</v>
      </c>
      <c r="P401" s="11">
        <f t="shared" si="502"/>
        <v>46432</v>
      </c>
      <c r="Q401" s="11">
        <f t="shared" si="502"/>
        <v>46433</v>
      </c>
      <c r="R401" s="11">
        <f t="shared" si="502"/>
        <v>46434</v>
      </c>
      <c r="S401" s="11">
        <f t="shared" si="502"/>
        <v>46435</v>
      </c>
      <c r="T401" s="11">
        <f t="shared" si="502"/>
        <v>46436</v>
      </c>
      <c r="U401" s="11">
        <f t="shared" si="502"/>
        <v>46437</v>
      </c>
      <c r="V401" s="11">
        <f t="shared" si="502"/>
        <v>46438</v>
      </c>
      <c r="W401" s="11">
        <f t="shared" si="502"/>
        <v>46439</v>
      </c>
      <c r="X401" s="11">
        <f t="shared" si="502"/>
        <v>46440</v>
      </c>
      <c r="Y401" s="11">
        <f t="shared" si="502"/>
        <v>46441</v>
      </c>
      <c r="Z401" s="11">
        <f t="shared" si="502"/>
        <v>46442</v>
      </c>
      <c r="AA401" s="11">
        <f t="shared" si="502"/>
        <v>46443</v>
      </c>
      <c r="AB401" s="11">
        <f t="shared" si="502"/>
        <v>46444</v>
      </c>
      <c r="AC401" s="11">
        <f t="shared" si="502"/>
        <v>46445</v>
      </c>
      <c r="AD401" s="11">
        <f t="shared" si="502"/>
        <v>46446</v>
      </c>
      <c r="AE401" s="11" t="str">
        <f t="shared" si="502"/>
        <v/>
      </c>
      <c r="AF401" s="11" t="e">
        <f t="shared" si="502"/>
        <v>#VALUE!</v>
      </c>
      <c r="AG401" s="29" t="e">
        <f t="shared" si="502"/>
        <v>#VALUE!</v>
      </c>
      <c r="AH401" s="257"/>
      <c r="AI401" s="258"/>
      <c r="AJ401" s="258"/>
      <c r="AK401" s="258"/>
      <c r="AL401" s="259"/>
      <c r="AM401" s="263"/>
      <c r="AN401" s="264"/>
      <c r="AO401" s="265"/>
      <c r="AP401" s="268"/>
      <c r="AQ401" s="269"/>
      <c r="AR401" s="271"/>
      <c r="AS401" s="207"/>
      <c r="AT401" s="221"/>
      <c r="AU401" s="241"/>
      <c r="AV401" s="241"/>
      <c r="AW401" s="40"/>
      <c r="AX401" s="244"/>
      <c r="AY401" s="245"/>
      <c r="AZ401" s="2"/>
      <c r="BA401" s="2"/>
      <c r="BB401" s="2"/>
      <c r="BC401" s="2"/>
      <c r="BD401" s="2"/>
      <c r="BE401" s="2"/>
      <c r="BF401" s="2"/>
      <c r="BG401" s="2"/>
    </row>
    <row r="402" spans="1:59" s="4" customFormat="1" ht="13" hidden="1" customHeight="1" outlineLevel="1" x14ac:dyDescent="0.2">
      <c r="A402" s="2"/>
      <c r="B402" s="10" t="s">
        <v>2</v>
      </c>
      <c r="C402" s="12" t="str">
        <f t="shared" ref="C402:AG402" si="503">TEXT(C401,"aaa")</f>
        <v>月</v>
      </c>
      <c r="D402" s="12" t="str">
        <f t="shared" si="503"/>
        <v>火</v>
      </c>
      <c r="E402" s="12" t="str">
        <f t="shared" si="503"/>
        <v>水</v>
      </c>
      <c r="F402" s="17" t="str">
        <f t="shared" si="503"/>
        <v>木</v>
      </c>
      <c r="G402" s="12" t="str">
        <f t="shared" si="503"/>
        <v>金</v>
      </c>
      <c r="H402" s="12" t="str">
        <f t="shared" si="503"/>
        <v>土</v>
      </c>
      <c r="I402" s="12" t="str">
        <f t="shared" si="503"/>
        <v>日</v>
      </c>
      <c r="J402" s="12" t="str">
        <f t="shared" si="503"/>
        <v>月</v>
      </c>
      <c r="K402" s="12" t="str">
        <f t="shared" si="503"/>
        <v>火</v>
      </c>
      <c r="L402" s="12" t="str">
        <f t="shared" si="503"/>
        <v>水</v>
      </c>
      <c r="M402" s="12" t="str">
        <f t="shared" si="503"/>
        <v>木</v>
      </c>
      <c r="N402" s="12" t="str">
        <f t="shared" si="503"/>
        <v>金</v>
      </c>
      <c r="O402" s="12" t="str">
        <f t="shared" si="503"/>
        <v>土</v>
      </c>
      <c r="P402" s="12" t="str">
        <f t="shared" si="503"/>
        <v>日</v>
      </c>
      <c r="Q402" s="12" t="str">
        <f t="shared" si="503"/>
        <v>月</v>
      </c>
      <c r="R402" s="12" t="str">
        <f t="shared" si="503"/>
        <v>火</v>
      </c>
      <c r="S402" s="12" t="str">
        <f t="shared" si="503"/>
        <v>水</v>
      </c>
      <c r="T402" s="12" t="str">
        <f t="shared" si="503"/>
        <v>木</v>
      </c>
      <c r="U402" s="12" t="str">
        <f t="shared" si="503"/>
        <v>金</v>
      </c>
      <c r="V402" s="12" t="str">
        <f t="shared" si="503"/>
        <v>土</v>
      </c>
      <c r="W402" s="12" t="str">
        <f t="shared" si="503"/>
        <v>日</v>
      </c>
      <c r="X402" s="12" t="str">
        <f t="shared" si="503"/>
        <v>月</v>
      </c>
      <c r="Y402" s="12" t="str">
        <f t="shared" si="503"/>
        <v>火</v>
      </c>
      <c r="Z402" s="12" t="str">
        <f t="shared" si="503"/>
        <v>水</v>
      </c>
      <c r="AA402" s="12" t="str">
        <f t="shared" si="503"/>
        <v>木</v>
      </c>
      <c r="AB402" s="12" t="str">
        <f t="shared" si="503"/>
        <v>金</v>
      </c>
      <c r="AC402" s="12" t="str">
        <f t="shared" si="503"/>
        <v>土</v>
      </c>
      <c r="AD402" s="12" t="str">
        <f t="shared" si="503"/>
        <v>日</v>
      </c>
      <c r="AE402" s="12" t="str">
        <f t="shared" si="503"/>
        <v/>
      </c>
      <c r="AF402" s="12" t="e">
        <f t="shared" si="503"/>
        <v>#VALUE!</v>
      </c>
      <c r="AG402" s="180" t="e">
        <f t="shared" si="503"/>
        <v>#VALUE!</v>
      </c>
      <c r="AH402" s="246" t="s">
        <v>83</v>
      </c>
      <c r="AI402" s="247" t="s">
        <v>84</v>
      </c>
      <c r="AJ402" s="247" t="s">
        <v>85</v>
      </c>
      <c r="AK402" s="247" t="s">
        <v>86</v>
      </c>
      <c r="AL402" s="248" t="s">
        <v>87</v>
      </c>
      <c r="AM402" s="249" t="s">
        <v>40</v>
      </c>
      <c r="AN402" s="228" t="s">
        <v>12</v>
      </c>
      <c r="AO402" s="231" t="s">
        <v>47</v>
      </c>
      <c r="AP402" s="234" t="s">
        <v>40</v>
      </c>
      <c r="AQ402" s="237" t="s">
        <v>13</v>
      </c>
      <c r="AR402" s="240"/>
      <c r="AS402" s="221"/>
      <c r="AT402" s="221"/>
      <c r="AU402" s="171"/>
      <c r="AV402" s="171"/>
      <c r="AW402" s="40"/>
      <c r="AX402" s="223" t="s">
        <v>89</v>
      </c>
      <c r="AY402" s="224">
        <f>ABS(IF(WEEKDAY(C400,3)=0,7,WEEKDAY(C400,3)-7))</f>
        <v>7</v>
      </c>
      <c r="AZ402" s="2"/>
      <c r="BA402" s="2"/>
      <c r="BB402" s="2"/>
      <c r="BC402" s="2"/>
      <c r="BD402" s="2"/>
      <c r="BE402" s="2"/>
      <c r="BF402" s="2"/>
      <c r="BG402" s="2"/>
    </row>
    <row r="403" spans="1:59" s="4" customFormat="1" ht="25.5" hidden="1" customHeight="1" outlineLevel="1" x14ac:dyDescent="0.2">
      <c r="A403" s="3"/>
      <c r="B403" s="225" t="s">
        <v>3</v>
      </c>
      <c r="C403" s="218" t="str">
        <f>IFERROR(VLOOKUP(C401,祝日一覧!$A:$C,3,FALSE),"")</f>
        <v/>
      </c>
      <c r="D403" s="218" t="str">
        <f>IFERROR(VLOOKUP(D401,祝日一覧!$A:$C,3,FALSE),"")</f>
        <v/>
      </c>
      <c r="E403" s="218" t="str">
        <f>IFERROR(VLOOKUP(E401,祝日一覧!$A:$C,3,FALSE),"")</f>
        <v/>
      </c>
      <c r="F403" s="218" t="str">
        <f>IFERROR(VLOOKUP(F401,祝日一覧!$A:$C,3,FALSE),"")</f>
        <v/>
      </c>
      <c r="G403" s="218" t="str">
        <f>IFERROR(VLOOKUP(G401,祝日一覧!$A:$C,3,FALSE),"")</f>
        <v/>
      </c>
      <c r="H403" s="218" t="str">
        <f>IFERROR(VLOOKUP(H401,祝日一覧!$A:$C,3,FALSE),"")</f>
        <v/>
      </c>
      <c r="I403" s="218" t="str">
        <f>IFERROR(VLOOKUP(I401,祝日一覧!$A:$C,3,FALSE),"")</f>
        <v/>
      </c>
      <c r="J403" s="218" t="str">
        <f>IFERROR(VLOOKUP(J401,祝日一覧!$A:$C,3,FALSE),"")</f>
        <v/>
      </c>
      <c r="K403" s="218" t="str">
        <f>IFERROR(VLOOKUP(K401,祝日一覧!$A:$C,3,FALSE),"")</f>
        <v/>
      </c>
      <c r="L403" s="218" t="str">
        <f>IFERROR(VLOOKUP(L401,祝日一覧!$A:$C,3,FALSE),"")</f>
        <v/>
      </c>
      <c r="M403" s="218" t="str">
        <f>IFERROR(VLOOKUP(M401,祝日一覧!$A:$C,3,FALSE),"")</f>
        <v>建国記念の日</v>
      </c>
      <c r="N403" s="218" t="str">
        <f>IFERROR(VLOOKUP(N401,祝日一覧!$A:$C,3,FALSE),"")</f>
        <v/>
      </c>
      <c r="O403" s="218" t="str">
        <f>IFERROR(VLOOKUP(O401,祝日一覧!$A:$C,3,FALSE),"")</f>
        <v/>
      </c>
      <c r="P403" s="218" t="str">
        <f>IFERROR(VLOOKUP(P401,祝日一覧!$A:$C,3,FALSE),"")</f>
        <v/>
      </c>
      <c r="Q403" s="218" t="str">
        <f>IFERROR(VLOOKUP(Q401,祝日一覧!$A:$C,3,FALSE),"")</f>
        <v/>
      </c>
      <c r="R403" s="218" t="str">
        <f>IFERROR(VLOOKUP(R401,祝日一覧!$A:$C,3,FALSE),"")</f>
        <v/>
      </c>
      <c r="S403" s="218" t="str">
        <f>IFERROR(VLOOKUP(S401,祝日一覧!$A:$C,3,FALSE),"")</f>
        <v/>
      </c>
      <c r="T403" s="218" t="str">
        <f>IFERROR(VLOOKUP(T401,祝日一覧!$A:$C,3,FALSE),"")</f>
        <v/>
      </c>
      <c r="U403" s="218" t="str">
        <f>IFERROR(VLOOKUP(U401,祝日一覧!$A:$C,3,FALSE),"")</f>
        <v/>
      </c>
      <c r="V403" s="218" t="str">
        <f>IFERROR(VLOOKUP(V401,祝日一覧!$A:$C,3,FALSE),"")</f>
        <v/>
      </c>
      <c r="W403" s="218" t="str">
        <f>IFERROR(VLOOKUP(W401,祝日一覧!$A:$C,3,FALSE),"")</f>
        <v/>
      </c>
      <c r="X403" s="218" t="str">
        <f>IFERROR(VLOOKUP(X401,祝日一覧!$A:$C,3,FALSE),"")</f>
        <v/>
      </c>
      <c r="Y403" s="218" t="str">
        <f>IFERROR(VLOOKUP(Y401,祝日一覧!$A:$C,3,FALSE),"")</f>
        <v>天皇誕生日</v>
      </c>
      <c r="Z403" s="218" t="str">
        <f>IFERROR(VLOOKUP(Z401,祝日一覧!$A:$C,3,FALSE),"")</f>
        <v/>
      </c>
      <c r="AA403" s="218" t="str">
        <f>IFERROR(VLOOKUP(AA401,祝日一覧!$A:$C,3,FALSE),"")</f>
        <v/>
      </c>
      <c r="AB403" s="218" t="str">
        <f>IFERROR(VLOOKUP(AB401,祝日一覧!$A:$C,3,FALSE),"")</f>
        <v/>
      </c>
      <c r="AC403" s="218" t="str">
        <f>IFERROR(VLOOKUP(AC401,祝日一覧!$A:$C,3,FALSE),"")</f>
        <v/>
      </c>
      <c r="AD403" s="218" t="str">
        <f>IFERROR(VLOOKUP(AD401,祝日一覧!$A:$C,3,FALSE),"")</f>
        <v/>
      </c>
      <c r="AE403" s="218" t="str">
        <f>IFERROR(VLOOKUP(AE401,祝日一覧!$A:$C,3,FALSE),"")</f>
        <v/>
      </c>
      <c r="AF403" s="218" t="str">
        <f>IFERROR(VLOOKUP(AF401,祝日一覧!$A:$C,3,FALSE),"")</f>
        <v/>
      </c>
      <c r="AG403" s="208" t="str">
        <f>IFERROR(VLOOKUP(AG401,祝日一覧!$A:$C,3,FALSE),"")</f>
        <v/>
      </c>
      <c r="AH403" s="246"/>
      <c r="AI403" s="247"/>
      <c r="AJ403" s="247"/>
      <c r="AK403" s="247"/>
      <c r="AL403" s="248"/>
      <c r="AM403" s="250"/>
      <c r="AN403" s="229"/>
      <c r="AO403" s="232"/>
      <c r="AP403" s="235"/>
      <c r="AQ403" s="238"/>
      <c r="AR403" s="240"/>
      <c r="AS403" s="221"/>
      <c r="AT403" s="222"/>
      <c r="AU403" s="179"/>
      <c r="AV403" s="171"/>
      <c r="AW403" s="40"/>
      <c r="AX403" s="223"/>
      <c r="AY403" s="224"/>
      <c r="AZ403" s="3"/>
      <c r="BA403" s="3"/>
      <c r="BB403" s="3"/>
      <c r="BC403" s="3"/>
      <c r="BD403" s="3"/>
      <c r="BE403" s="3"/>
      <c r="BF403" s="3"/>
      <c r="BG403" s="3"/>
    </row>
    <row r="404" spans="1:59" s="4" customFormat="1" ht="37" hidden="1" customHeight="1" outlineLevel="1" x14ac:dyDescent="0.2">
      <c r="A404" s="3"/>
      <c r="B404" s="226"/>
      <c r="C404" s="219"/>
      <c r="D404" s="219"/>
      <c r="E404" s="219"/>
      <c r="F404" s="219"/>
      <c r="G404" s="219"/>
      <c r="H404" s="219"/>
      <c r="I404" s="219"/>
      <c r="J404" s="219"/>
      <c r="K404" s="219"/>
      <c r="L404" s="219"/>
      <c r="M404" s="219"/>
      <c r="N404" s="219"/>
      <c r="O404" s="219"/>
      <c r="P404" s="219"/>
      <c r="Q404" s="219"/>
      <c r="R404" s="219"/>
      <c r="S404" s="219"/>
      <c r="T404" s="219"/>
      <c r="U404" s="219"/>
      <c r="V404" s="219"/>
      <c r="W404" s="219"/>
      <c r="X404" s="219"/>
      <c r="Y404" s="219"/>
      <c r="Z404" s="219"/>
      <c r="AA404" s="219"/>
      <c r="AB404" s="219"/>
      <c r="AC404" s="219"/>
      <c r="AD404" s="219"/>
      <c r="AE404" s="219"/>
      <c r="AF404" s="219"/>
      <c r="AG404" s="209"/>
      <c r="AH404" s="93" t="str">
        <f>IF($AY402=7,DBCS(1&amp;"日～"&amp;7&amp;"日"),DBCS("前"&amp;DAY(EOMONTH($C400-1,0))-6+$AY402&amp;"日～"&amp;$AY402&amp;"日"))</f>
        <v>１日～７日</v>
      </c>
      <c r="AI404" s="112" t="str">
        <f>DBCS($AY402+1&amp;"日～"&amp;$AY402+7&amp;"日")</f>
        <v>８日～１４日</v>
      </c>
      <c r="AJ404" s="112" t="str">
        <f>DBCS($AY402+8&amp;"日～"&amp;$AY402+14&amp;"日")</f>
        <v>１５日～２１日</v>
      </c>
      <c r="AK404" s="112" t="str">
        <f>DBCS($AY402+15&amp;"日～"&amp;$AY402+21&amp;"日")</f>
        <v>２２日～２８日</v>
      </c>
      <c r="AL404" s="113" t="str">
        <f>IF(AND(AY402=7,AY406=0),"-",IF($AY410=3,"-",DBCS($AY402+22&amp;"日～"&amp;$AY402+28&amp;"日")))</f>
        <v>-</v>
      </c>
      <c r="AM404" s="250"/>
      <c r="AN404" s="229"/>
      <c r="AO404" s="232"/>
      <c r="AP404" s="235"/>
      <c r="AQ404" s="238"/>
      <c r="AR404" s="178"/>
      <c r="AS404" s="174"/>
      <c r="AT404" s="174"/>
      <c r="AU404" s="184"/>
      <c r="AV404" s="184"/>
      <c r="AW404" s="40"/>
      <c r="AX404" s="99" t="s">
        <v>90</v>
      </c>
      <c r="AY404" s="100">
        <f>DAY(EOMONTH(C400,0))</f>
        <v>28</v>
      </c>
      <c r="AZ404" s="3"/>
      <c r="BA404" s="211" t="s">
        <v>105</v>
      </c>
      <c r="BB404" s="212"/>
      <c r="BC404" s="212"/>
      <c r="BD404" s="212"/>
      <c r="BE404" s="212"/>
      <c r="BF404" s="212"/>
      <c r="BG404" s="213"/>
    </row>
    <row r="405" spans="1:59" s="4" customFormat="1" ht="18" hidden="1" customHeight="1" outlineLevel="1" x14ac:dyDescent="0.2">
      <c r="A405" s="3"/>
      <c r="B405" s="226"/>
      <c r="C405" s="219"/>
      <c r="D405" s="219"/>
      <c r="E405" s="219"/>
      <c r="F405" s="219"/>
      <c r="G405" s="219"/>
      <c r="H405" s="219"/>
      <c r="I405" s="219"/>
      <c r="J405" s="219"/>
      <c r="K405" s="219"/>
      <c r="L405" s="219"/>
      <c r="M405" s="219"/>
      <c r="N405" s="219"/>
      <c r="O405" s="219"/>
      <c r="P405" s="219"/>
      <c r="Q405" s="219"/>
      <c r="R405" s="219"/>
      <c r="S405" s="219"/>
      <c r="T405" s="219"/>
      <c r="U405" s="219"/>
      <c r="V405" s="219"/>
      <c r="W405" s="219"/>
      <c r="X405" s="219"/>
      <c r="Y405" s="219"/>
      <c r="Z405" s="219"/>
      <c r="AA405" s="219"/>
      <c r="AB405" s="219"/>
      <c r="AC405" s="219"/>
      <c r="AD405" s="219"/>
      <c r="AE405" s="219"/>
      <c r="AF405" s="219"/>
      <c r="AG405" s="209"/>
      <c r="AH405" s="93" t="e">
        <f ca="1">IF(AH406&gt;=0.285,"達成","未")</f>
        <v>#DIV/0!</v>
      </c>
      <c r="AI405" s="166" t="e">
        <f ca="1">IF(AI406&gt;=0.285,"達成","未")</f>
        <v>#DIV/0!</v>
      </c>
      <c r="AJ405" s="166" t="e">
        <f t="shared" ref="AJ405:AK405" ca="1" si="504">IF(AJ406&gt;=0.285,"達成","未")</f>
        <v>#DIV/0!</v>
      </c>
      <c r="AK405" s="166" t="e">
        <f t="shared" ca="1" si="504"/>
        <v>#DIV/0!</v>
      </c>
      <c r="AL405" s="167" t="str">
        <f ca="1">IF(AL406="-","-",IF(AL406&gt;=0.285,"達成","未"))</f>
        <v>-</v>
      </c>
      <c r="AM405" s="251"/>
      <c r="AN405" s="230"/>
      <c r="AO405" s="233"/>
      <c r="AP405" s="236"/>
      <c r="AQ405" s="239"/>
      <c r="AR405" s="178"/>
      <c r="AS405" s="174"/>
      <c r="AT405" s="174"/>
      <c r="AU405" s="184"/>
      <c r="AV405" s="184"/>
      <c r="AW405" s="40"/>
      <c r="AX405" s="99"/>
      <c r="AY405" s="100"/>
      <c r="AZ405" s="3"/>
      <c r="BA405" s="168"/>
      <c r="BB405" s="169"/>
      <c r="BC405" s="169"/>
      <c r="BD405" s="169"/>
      <c r="BE405" s="169"/>
      <c r="BF405" s="169"/>
      <c r="BG405" s="170"/>
    </row>
    <row r="406" spans="1:59" s="4" customFormat="1" ht="20.149999999999999" hidden="1" customHeight="1" outlineLevel="1" thickBot="1" x14ac:dyDescent="0.25">
      <c r="B406" s="227"/>
      <c r="C406" s="220"/>
      <c r="D406" s="220"/>
      <c r="E406" s="220"/>
      <c r="F406" s="220"/>
      <c r="G406" s="220"/>
      <c r="H406" s="220"/>
      <c r="I406" s="220"/>
      <c r="J406" s="220"/>
      <c r="K406" s="220"/>
      <c r="L406" s="220"/>
      <c r="M406" s="220"/>
      <c r="N406" s="220"/>
      <c r="O406" s="220"/>
      <c r="P406" s="220"/>
      <c r="Q406" s="220"/>
      <c r="R406" s="220"/>
      <c r="S406" s="220"/>
      <c r="T406" s="220"/>
      <c r="U406" s="220"/>
      <c r="V406" s="220"/>
      <c r="W406" s="220"/>
      <c r="X406" s="220"/>
      <c r="Y406" s="220"/>
      <c r="Z406" s="220"/>
      <c r="AA406" s="220"/>
      <c r="AB406" s="220"/>
      <c r="AC406" s="220"/>
      <c r="AD406" s="220"/>
      <c r="AE406" s="220"/>
      <c r="AF406" s="220"/>
      <c r="AG406" s="210"/>
      <c r="AH406" s="114" t="e">
        <f ca="1">AVERAGE(AH407:AH412)</f>
        <v>#DIV/0!</v>
      </c>
      <c r="AI406" s="115" t="e">
        <f t="shared" ref="AI406:AK406" ca="1" si="505">AVERAGE(AI407:AI412)</f>
        <v>#DIV/0!</v>
      </c>
      <c r="AJ406" s="115" t="e">
        <f t="shared" ca="1" si="505"/>
        <v>#DIV/0!</v>
      </c>
      <c r="AK406" s="115" t="e">
        <f t="shared" ca="1" si="505"/>
        <v>#DIV/0!</v>
      </c>
      <c r="AL406" s="104" t="str">
        <f ca="1">IFERROR(AVERAGE(AL407:AL412),"-")</f>
        <v>-</v>
      </c>
      <c r="AM406" s="64"/>
      <c r="AN406" s="48" t="e">
        <f>AVERAGE(AN407:AN412)</f>
        <v>#DIV/0!</v>
      </c>
      <c r="AO406" s="30" t="e">
        <f>IF(AN406&gt;=0.285,"達成","未")</f>
        <v>#DIV/0!</v>
      </c>
      <c r="AP406" s="71"/>
      <c r="AQ406" s="72" t="e">
        <f>AVERAGE(AQ407:AQ412)</f>
        <v>#DIV/0!</v>
      </c>
      <c r="AR406" s="62" t="s">
        <v>15</v>
      </c>
      <c r="AS406" s="49" t="s">
        <v>16</v>
      </c>
      <c r="AT406" s="50" t="s">
        <v>58</v>
      </c>
      <c r="AU406" s="38" t="s">
        <v>56</v>
      </c>
      <c r="AV406" s="173" t="s">
        <v>57</v>
      </c>
      <c r="AW406" s="60" t="s">
        <v>66</v>
      </c>
      <c r="AX406" s="214" t="s">
        <v>91</v>
      </c>
      <c r="AY406" s="215">
        <f>MOD(AY404-AY402,7)</f>
        <v>0</v>
      </c>
      <c r="AZ406" s="97" t="s">
        <v>106</v>
      </c>
      <c r="BA406" s="111"/>
      <c r="BB406" s="111" t="s">
        <v>83</v>
      </c>
      <c r="BC406" s="111" t="s">
        <v>84</v>
      </c>
      <c r="BD406" s="111" t="s">
        <v>85</v>
      </c>
      <c r="BE406" s="111" t="s">
        <v>86</v>
      </c>
      <c r="BF406" s="111" t="s">
        <v>87</v>
      </c>
      <c r="BG406" s="111" t="s">
        <v>101</v>
      </c>
    </row>
    <row r="407" spans="1:59" s="4" customFormat="1" ht="20.149999999999999" hidden="1" customHeight="1" outlineLevel="1" x14ac:dyDescent="0.2">
      <c r="B407" s="51" t="str">
        <f>IF($R$5&lt;&gt;"",$R$5,"-")</f>
        <v>-</v>
      </c>
      <c r="C407" s="182"/>
      <c r="D407" s="182"/>
      <c r="E407" s="182"/>
      <c r="F407" s="182"/>
      <c r="G407" s="182"/>
      <c r="H407" s="182"/>
      <c r="I407" s="182"/>
      <c r="J407" s="182"/>
      <c r="K407" s="182"/>
      <c r="L407" s="182"/>
      <c r="M407" s="182"/>
      <c r="N407" s="182"/>
      <c r="O407" s="182"/>
      <c r="P407" s="182"/>
      <c r="Q407" s="182"/>
      <c r="R407" s="182"/>
      <c r="S407" s="182"/>
      <c r="T407" s="182"/>
      <c r="U407" s="182"/>
      <c r="V407" s="182"/>
      <c r="W407" s="182"/>
      <c r="X407" s="182"/>
      <c r="Y407" s="182"/>
      <c r="Z407" s="182"/>
      <c r="AA407" s="182"/>
      <c r="AB407" s="182"/>
      <c r="AC407" s="182"/>
      <c r="AD407" s="182"/>
      <c r="AE407" s="182"/>
      <c r="AF407" s="182"/>
      <c r="AG407" s="61"/>
      <c r="AH407" s="122" t="str">
        <f ca="1">IFERROR(IF(B407="-","-",IF(AY402=7,COUNTIF(OFFSET($C407,0,0,1,$AY402),"○")/(7-BB407),(COUNTIF(OFFSET($C407,0,0,1,$AY402),"○")+COUNTIF(OFFSET($C407,-14,DAY(EOMONTH(C400-1,0))-7+$AY402,1,7-$AY402),"○"))/(7-BB407))),"-")</f>
        <v>-</v>
      </c>
      <c r="AI407" s="116" t="str">
        <f ca="1">IF($B407="-","-",COUNTIF(OFFSET($C407,0,$AY402,1,7),"○")/7-BC407)</f>
        <v>-</v>
      </c>
      <c r="AJ407" s="145" t="str">
        <f ca="1">IF($B407="-","-",COUNTIF(OFFSET($C407,0,$AY402,1,7),"○")/7-BD407)</f>
        <v>-</v>
      </c>
      <c r="AK407" s="145" t="str">
        <f ca="1">IF($B407="-","-",COUNTIF(OFFSET($C407,0,$AY402,1,7),"○")/7-BE407)</f>
        <v>-</v>
      </c>
      <c r="AL407" s="146" t="str">
        <f ca="1">IF($B407="-","-",IF((AY410+SIGN(AY402))&lt;5,"-",COUNTIF(OFFSET(C407,0,AY402+21,1,7),"○")/(7-BF407)))</f>
        <v>-</v>
      </c>
      <c r="AM407" s="65">
        <f>AU407</f>
        <v>0</v>
      </c>
      <c r="AN407" s="41" t="str">
        <f>IFERROR(AM407/AS407,"")</f>
        <v/>
      </c>
      <c r="AO407" s="67" t="str">
        <f t="shared" ref="AO407:AO412" si="506">IFERROR(IF(B407="-",B407,IF(AM407/AS407&gt;=0.285,"達成","未")),"-")</f>
        <v>-</v>
      </c>
      <c r="AP407" s="73">
        <f t="shared" ref="AP407:AP412" si="507">AV407</f>
        <v>0</v>
      </c>
      <c r="AQ407" s="74" t="str">
        <f>IFERROR(AP407/AT407,"")</f>
        <v/>
      </c>
      <c r="AR407" s="176">
        <f>COUNT(C401:AG401)</f>
        <v>28</v>
      </c>
      <c r="AS407" s="175">
        <f t="shared" ref="AS407:AS412" si="508">IF(OR(B407="-",B407=""),0,IFERROR(AR407-COUNTIF(C407:AG407,"外"),))</f>
        <v>0</v>
      </c>
      <c r="AT407" s="175">
        <f t="shared" ref="AT407:AT412" si="509">AS407+AT393</f>
        <v>0</v>
      </c>
      <c r="AU407" s="175">
        <f t="shared" ref="AU407:AU412" si="510">COUNTIF(C407:AG407,"○")</f>
        <v>0</v>
      </c>
      <c r="AV407" s="175">
        <f t="shared" ref="AV407:AV412" si="511">AV393+AU407</f>
        <v>0</v>
      </c>
      <c r="AW407" s="98">
        <f>IF(C400&gt;DATE($K$6,$M$6,1),0,IF(SUM(AS407:AS412)=0,1,IF(AO406="達成",1,0)))</f>
        <v>0</v>
      </c>
      <c r="AX407" s="214"/>
      <c r="AY407" s="215"/>
      <c r="AZ407" s="98">
        <f>IF(C400&gt;DATE($K$6,$M$6,1),0,IF(SUM(AS407:AS412)=0,1,IF(AND(AH406&gt;0.285,AI406&gt;0.285,AJ406&gt;0.285,AK406&gt;0.285,AL406&gt;0.285),1,0)))</f>
        <v>0</v>
      </c>
      <c r="BA407" s="111" t="s">
        <v>95</v>
      </c>
      <c r="BB407" s="111">
        <f ca="1">IF(AY402=7,COUNTIF(OFFSET($C407,0,0,1,$AY402),"外"),COUNTIF(OFFSET($C407,0,0,1,$AY402),"外")+COUNTIF(OFFSET($C407,-13,DAY(EOMONTH(C400-1,0))-7+$AY402,1,7-$AY402),"外"))</f>
        <v>0</v>
      </c>
      <c r="BC407" s="111">
        <f ca="1">COUNTIF(OFFSET($C407,0,$AY402,1,7),"外")</f>
        <v>0</v>
      </c>
      <c r="BD407" s="111">
        <f ca="1">COUNTIF(OFFSET($C407,0,$AY402+7,1,7),"外")</f>
        <v>0</v>
      </c>
      <c r="BE407" s="111">
        <f ca="1">COUNTIF(OFFSET($C407,0,$AY402+14,1,7),"外")</f>
        <v>0</v>
      </c>
      <c r="BF407" s="111">
        <f ca="1">COUNTIF(OFFSET(C407,0,AY402+21,1,7),"外")</f>
        <v>0</v>
      </c>
      <c r="BG407" s="111">
        <f ca="1">SUM(BB407:BF407)</f>
        <v>0</v>
      </c>
    </row>
    <row r="408" spans="1:59" s="4" customFormat="1" ht="20.149999999999999" hidden="1" customHeight="1" outlineLevel="1" x14ac:dyDescent="0.2">
      <c r="B408" s="45" t="str">
        <f>IF($S$5&lt;&gt;"",$S$5,"-")</f>
        <v>-</v>
      </c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80"/>
      <c r="AH408" s="90" t="str">
        <f ca="1">IFERROR(IF(B393="-","-",IF(AY402=7,COUNTIF(OFFSET($C408,0,0,1,$AY402),"○")/(7-BB408),(COUNTIF(OFFSET($C408,0,0,1,$AY402),"○")+COUNTIF(OFFSET($C408,-14,DAY(EOMONTH(C400-1,0))-7+$AY402,1,7-$AY402),"○"))/(7-BB408))),"-")</f>
        <v>-</v>
      </c>
      <c r="AI408" s="89" t="str">
        <f ca="1">IF(B408="-","-",COUNTIF(OFFSET($C408,0,$AY402,1,7),"○")/7-BC408)</f>
        <v>-</v>
      </c>
      <c r="AJ408" s="89" t="str">
        <f ca="1">IF($B408="-","-",COUNTIF(OFFSET($C408,0,$AY403,1,7),"○")/7-BD408)</f>
        <v>-</v>
      </c>
      <c r="AK408" s="89" t="str">
        <f ca="1">IF($B408="-","-",COUNTIF(OFFSET($C408,0,$AY402,1,7),"○")/7-BE408)</f>
        <v>-</v>
      </c>
      <c r="AL408" s="105" t="str">
        <f ca="1">IF($B408="-","-",IF((AY410+SIGN(AY402))&lt;5,"-",COUNTIF(OFFSET(C408,0,AY402+21,1,7),"○")/(7-BF408)))</f>
        <v>-</v>
      </c>
      <c r="AM408" s="172">
        <f t="shared" ref="AM408:AM410" si="512">AU408</f>
        <v>0</v>
      </c>
      <c r="AN408" s="41" t="str">
        <f t="shared" ref="AN408" si="513">IFERROR(AM408/AS408,"")</f>
        <v/>
      </c>
      <c r="AO408" s="66" t="str">
        <f t="shared" si="506"/>
        <v>-</v>
      </c>
      <c r="AP408" s="177">
        <f t="shared" si="507"/>
        <v>0</v>
      </c>
      <c r="AQ408" s="75" t="str">
        <f t="shared" ref="AQ408:AQ410" si="514">IFERROR(AP408/AT408,"")</f>
        <v/>
      </c>
      <c r="AR408" s="176">
        <f>COUNT(C401:AG401)</f>
        <v>28</v>
      </c>
      <c r="AS408" s="175">
        <f t="shared" si="508"/>
        <v>0</v>
      </c>
      <c r="AT408" s="175">
        <f t="shared" si="509"/>
        <v>0</v>
      </c>
      <c r="AU408" s="175">
        <f t="shared" si="510"/>
        <v>0</v>
      </c>
      <c r="AV408" s="175">
        <f t="shared" si="511"/>
        <v>0</v>
      </c>
      <c r="AW408" s="40"/>
      <c r="AX408" s="216" t="s">
        <v>92</v>
      </c>
      <c r="AY408" s="196">
        <f>SIGN(AY402)+SIGN(AY406)+AY410</f>
        <v>4</v>
      </c>
      <c r="BA408" s="111" t="s">
        <v>96</v>
      </c>
      <c r="BB408" s="111">
        <f ca="1">IF(AY402=7,COUNTIF(OFFSET($C408,0,0,1,$AY402),"外"),COUNTIF(OFFSET($C408,0,0,1,$AY402),"外")+COUNTIF(OFFSET($C408,-13,DAY(EOMONTH(C400-1,0))-7+$AY402,1,7-$AY402),"外"))</f>
        <v>0</v>
      </c>
      <c r="BC408" s="111">
        <f ca="1">COUNTIF(OFFSET($C408,0,$AY402,1,7),"外")</f>
        <v>0</v>
      </c>
      <c r="BD408" s="111">
        <f ca="1">COUNTIF(OFFSET($C408,0,$AY402+7,1,7),"外")</f>
        <v>0</v>
      </c>
      <c r="BE408" s="111">
        <f ca="1">COUNTIF(OFFSET($C408,0,$AY402+14,1,7),"外")</f>
        <v>0</v>
      </c>
      <c r="BF408" s="111">
        <f ca="1">COUNTIF(OFFSET(C408,0,AY402+21,1,7),"外")</f>
        <v>0</v>
      </c>
      <c r="BG408" s="111">
        <f t="shared" ref="BG408:BG410" ca="1" si="515">SUM(BB408:BF408)</f>
        <v>0</v>
      </c>
    </row>
    <row r="409" spans="1:59" s="4" customFormat="1" ht="20.149999999999999" hidden="1" customHeight="1" outlineLevel="1" x14ac:dyDescent="0.2">
      <c r="B409" s="45" t="str">
        <f>IF($T$5&lt;&gt;"",$T$5,"-")</f>
        <v>-</v>
      </c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80"/>
      <c r="AH409" s="90" t="str">
        <f ca="1">IFERROR(IF(B409="-","-",IF(AY402=7,COUNTIF(OFFSET($C409,0,0,1,$AY402),"○")/(7-BB409),(COUNTIF(OFFSET($C409,0,0,1,$AY402),"○")+COUNTIF(OFFSET($C409,-14,DAY(EOMONTH(C400-1,0))-7+$AY402,1,7-$AY402),"○"))/(7-BB409))),"-")</f>
        <v>-</v>
      </c>
      <c r="AI409" s="89" t="str">
        <f ca="1">IF(B409="-","-",COUNTIF(OFFSET($C409,0,$AY402,1,7),"○")/7-BC409)</f>
        <v>-</v>
      </c>
      <c r="AJ409" s="89" t="str">
        <f ca="1">IF($B409="-","-",COUNTIF(OFFSET($C409,0,$AY402,1,7),"○")/7-BD409)</f>
        <v>-</v>
      </c>
      <c r="AK409" s="89" t="str">
        <f ca="1">IF($B409="-","-",COUNTIF(OFFSET($C409,0,$AY402,1,7),"○")/7-BE409)</f>
        <v>-</v>
      </c>
      <c r="AL409" s="105" t="str">
        <f ca="1">IF($B409="-","-",IF((AY410+SIGN(AY402))&lt;5,"-",COUNTIF(OFFSET(C409,0,AY402+21,1,7),"○")/(7-BF409)))</f>
        <v>-</v>
      </c>
      <c r="AM409" s="172">
        <f t="shared" si="512"/>
        <v>0</v>
      </c>
      <c r="AN409" s="41" t="str">
        <f>IFERROR(AM409/AS409,"")</f>
        <v/>
      </c>
      <c r="AO409" s="66" t="str">
        <f t="shared" si="506"/>
        <v>-</v>
      </c>
      <c r="AP409" s="177">
        <f t="shared" si="507"/>
        <v>0</v>
      </c>
      <c r="AQ409" s="75" t="str">
        <f t="shared" si="514"/>
        <v/>
      </c>
      <c r="AR409" s="176">
        <f>COUNT(C401:AG401)</f>
        <v>28</v>
      </c>
      <c r="AS409" s="175">
        <f t="shared" si="508"/>
        <v>0</v>
      </c>
      <c r="AT409" s="175">
        <f t="shared" si="509"/>
        <v>0</v>
      </c>
      <c r="AU409" s="175">
        <f t="shared" si="510"/>
        <v>0</v>
      </c>
      <c r="AV409" s="175">
        <f t="shared" si="511"/>
        <v>0</v>
      </c>
      <c r="AW409" s="40"/>
      <c r="AX409" s="217"/>
      <c r="AY409" s="197"/>
      <c r="BA409" s="111" t="s">
        <v>97</v>
      </c>
      <c r="BB409" s="111">
        <f ca="1">IF(AY402=7,COUNTIF(OFFSET($C409,0,0,1,$AY402),"外"),COUNTIF(OFFSET($C409,0,0,1,$AY402),"外")+COUNTIF(OFFSET($C409,-13,DAY(EOMONTH(C400-1,0))-7+$AY402,1,7-$AY402),"外"))</f>
        <v>0</v>
      </c>
      <c r="BC409" s="111">
        <f ca="1">COUNTIF(OFFSET($C409,0,$AY402,1,7),"外")</f>
        <v>0</v>
      </c>
      <c r="BD409" s="111">
        <f ca="1">COUNTIF(OFFSET($C409,0,$AY402+7,1,7),"外")</f>
        <v>0</v>
      </c>
      <c r="BE409" s="111">
        <f ca="1">COUNTIF(OFFSET($C409,0,$AY402+14,1,7),"外")</f>
        <v>0</v>
      </c>
      <c r="BF409" s="111">
        <f ca="1">COUNTIF(OFFSET(C409,0,AY402+21,1,7),"外")</f>
        <v>0</v>
      </c>
      <c r="BG409" s="111">
        <f t="shared" ca="1" si="515"/>
        <v>0</v>
      </c>
    </row>
    <row r="410" spans="1:59" s="4" customFormat="1" ht="20.149999999999999" hidden="1" customHeight="1" outlineLevel="1" x14ac:dyDescent="0.2">
      <c r="B410" s="45" t="str">
        <f>IF($U$5&lt;&gt;"",$U$5,"-")</f>
        <v>-</v>
      </c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80"/>
      <c r="AH410" s="90" t="str">
        <f ca="1">IFERROR(IF(B410="-","-",IF(AY402=7,COUNTIF(OFFSET($C410,0,0,1,$AY402),"○")/(7-BB410),(COUNTIF(OFFSET($C410,0,0,1,$AY402),"○")+COUNTIF(OFFSET($C410,-14,DAY(EOMONTH(C400-1,0))-7+$AY402,1,7-$AY402),"○"))/(7-BB410))),"-")</f>
        <v>-</v>
      </c>
      <c r="AI410" s="89" t="str">
        <f ca="1">IF(B410="-","-",COUNTIF(OFFSET($C410,0,$AY402,1,7),"○")/7-BC410)</f>
        <v>-</v>
      </c>
      <c r="AJ410" s="89" t="str">
        <f ca="1">IF($B410="-","-",COUNTIF(OFFSET($C410,0,$AY402,1,7),"○")/7-BD410)</f>
        <v>-</v>
      </c>
      <c r="AK410" s="89" t="str">
        <f ca="1">IF($B410="-","-",COUNTIF(OFFSET($C410,0,$AY402,1,7),"○")/7-BE410)</f>
        <v>-</v>
      </c>
      <c r="AL410" s="105" t="str">
        <f ca="1">IF($B410="-","-",IF((AY410+SIGN(AY402))&lt;5,"-",COUNTIF(OFFSET(C410,0,AY402+21,1,7),"○")/(7-BF410)))</f>
        <v>-</v>
      </c>
      <c r="AM410" s="172">
        <f t="shared" si="512"/>
        <v>0</v>
      </c>
      <c r="AN410" s="41" t="str">
        <f t="shared" ref="AN410:AN411" si="516">IFERROR(AM410/AS410,"")</f>
        <v/>
      </c>
      <c r="AO410" s="66" t="str">
        <f t="shared" si="506"/>
        <v>-</v>
      </c>
      <c r="AP410" s="177">
        <f t="shared" si="507"/>
        <v>0</v>
      </c>
      <c r="AQ410" s="75" t="str">
        <f t="shared" si="514"/>
        <v/>
      </c>
      <c r="AR410" s="176">
        <f>COUNT(C401:AG401)</f>
        <v>28</v>
      </c>
      <c r="AS410" s="175">
        <f t="shared" si="508"/>
        <v>0</v>
      </c>
      <c r="AT410" s="175">
        <f t="shared" si="509"/>
        <v>0</v>
      </c>
      <c r="AU410" s="175">
        <f t="shared" si="510"/>
        <v>0</v>
      </c>
      <c r="AV410" s="175">
        <f t="shared" si="511"/>
        <v>0</v>
      </c>
      <c r="AW410" s="40"/>
      <c r="AX410" s="194" t="s">
        <v>93</v>
      </c>
      <c r="AY410" s="196">
        <f>ROUNDDOWN((AY404-AY402)/7,0)</f>
        <v>3</v>
      </c>
      <c r="BA410" s="111" t="s">
        <v>98</v>
      </c>
      <c r="BB410" s="111">
        <f ca="1">IF(AY402=7,COUNTIF(OFFSET($C410,0,0,1,$AY402),"外"),COUNTIF(OFFSET($C410,0,0,1,$AY402),"外")+COUNTIF(OFFSET($C410,-13,DAY(EOMONTH(C400-1,0))-7+$AY402,1,7-$AY402),"外"))</f>
        <v>0</v>
      </c>
      <c r="BC410" s="111">
        <f ca="1">COUNTIF(OFFSET($C410,0,$AY402,1,7),"外")</f>
        <v>0</v>
      </c>
      <c r="BD410" s="111">
        <f ca="1">COUNTIF(OFFSET($C410,0,$AY402+7,1,7),"外")</f>
        <v>0</v>
      </c>
      <c r="BE410" s="111">
        <f ca="1">COUNTIF(OFFSET($C410,0,$AY402+14,1,7),"外")</f>
        <v>0</v>
      </c>
      <c r="BF410" s="111">
        <f ca="1">COUNTIF(OFFSET(C410,0,AY402+21,1,7),"外")</f>
        <v>0</v>
      </c>
      <c r="BG410" s="111">
        <f t="shared" ca="1" si="515"/>
        <v>0</v>
      </c>
    </row>
    <row r="411" spans="1:59" s="4" customFormat="1" ht="20.149999999999999" hidden="1" customHeight="1" outlineLevel="1" x14ac:dyDescent="0.2">
      <c r="B411" s="45" t="str">
        <f>IF($V$5&lt;&gt;"",$V$5,"-")</f>
        <v>-</v>
      </c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80"/>
      <c r="AH411" s="90" t="str">
        <f ca="1">IFERROR(IF(B411="-","-",IF(AY402=7,COUNTIF(OFFSET($C411,0,0,1,$AY402),"○")/(7-BB411),(COUNTIF(OFFSET($C411,0,0,1,$AY402),"○")+COUNTIF(OFFSET($C411,-14,DAY(EOMONTH(C400-1,0))-7+$AY402,1,7-$AY402),"○"))/(7-BB411))),"-")</f>
        <v>-</v>
      </c>
      <c r="AI411" s="89" t="str">
        <f ca="1">IF(B411="-","-",COUNTIF(OFFSET($C411,0,$AY402,1,7),"○")/7-BC411)</f>
        <v>-</v>
      </c>
      <c r="AJ411" s="89" t="str">
        <f ca="1">IF($B411="-","-",COUNTIF(OFFSET($C411,0,$AY402,1,7),"○")/7-BD411)</f>
        <v>-</v>
      </c>
      <c r="AK411" s="89" t="str">
        <f ca="1">IF($B411="-","-",COUNTIF(OFFSET($C411,0,$AY402,1,7),"○")/7-BE411)</f>
        <v>-</v>
      </c>
      <c r="AL411" s="105" t="str">
        <f ca="1">IF($B411="-","-",IF((AY410+SIGN(AY402))&lt;5,"-",COUNTIF(OFFSET(C411,0,AY402+21,1,7),"○")/(7-BF411)))</f>
        <v>-</v>
      </c>
      <c r="AM411" s="172">
        <f>AU411</f>
        <v>0</v>
      </c>
      <c r="AN411" s="41" t="str">
        <f t="shared" si="516"/>
        <v/>
      </c>
      <c r="AO411" s="66" t="str">
        <f t="shared" si="506"/>
        <v>-</v>
      </c>
      <c r="AP411" s="177">
        <f t="shared" si="507"/>
        <v>0</v>
      </c>
      <c r="AQ411" s="75" t="str">
        <f>IFERROR(AP411/AT411,"")</f>
        <v/>
      </c>
      <c r="AR411" s="176">
        <f>COUNT(C401:AG401)</f>
        <v>28</v>
      </c>
      <c r="AS411" s="175">
        <f t="shared" si="508"/>
        <v>0</v>
      </c>
      <c r="AT411" s="175">
        <f t="shared" si="509"/>
        <v>0</v>
      </c>
      <c r="AU411" s="175">
        <f t="shared" si="510"/>
        <v>0</v>
      </c>
      <c r="AV411" s="175">
        <f t="shared" si="511"/>
        <v>0</v>
      </c>
      <c r="AW411" s="40"/>
      <c r="AX411" s="195"/>
      <c r="AY411" s="197"/>
      <c r="BA411" s="111" t="s">
        <v>99</v>
      </c>
      <c r="BB411" s="111">
        <f ca="1">IF(AY402=7,COUNTIF(OFFSET($C411,0,0,1,$AY402),"外"),COUNTIF(OFFSET($C411,0,0,1,$AY402),"外")+COUNTIF(OFFSET($C411,-13,DAY(EOMONTH(C400-1,0))-7+$AY402,1,7-$AY402),"外"))</f>
        <v>0</v>
      </c>
      <c r="BC411" s="111">
        <f ca="1">COUNTIF(OFFSET($C411,0,$AY402,1,7),"外")</f>
        <v>0</v>
      </c>
      <c r="BD411" s="111">
        <f ca="1">COUNTIF(OFFSET($C411,0,$AY402+7,1,7),"外")</f>
        <v>0</v>
      </c>
      <c r="BE411" s="111">
        <f ca="1">COUNTIF(OFFSET($C411,0,$AY402+14,1,7),"外")</f>
        <v>0</v>
      </c>
      <c r="BF411" s="111">
        <f ca="1">COUNTIF(OFFSET(C411,0,AY402+21,1,7),"外")</f>
        <v>0</v>
      </c>
      <c r="BG411" s="111">
        <f ca="1">SUM(BB411:BF411)</f>
        <v>0</v>
      </c>
    </row>
    <row r="412" spans="1:59" s="4" customFormat="1" ht="20.149999999999999" hidden="1" customHeight="1" outlineLevel="1" thickBot="1" x14ac:dyDescent="0.25">
      <c r="B412" s="46" t="str">
        <f>IF($W$5&lt;&gt;"",$W$5,"-")</f>
        <v>-</v>
      </c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55"/>
      <c r="AH412" s="91" t="str">
        <f ca="1">IFERROR(IF(B412="-","-",IF(AY402=7,COUNTIF(OFFSET($C412,0,0,1,$AY402),"○")/(7-BB412),(COUNTIF(OFFSET($C412,0,0,1,$AY402),"○")+COUNTIF(OFFSET($C412,-14,DAY(EOMONTH(C400-1,0))-7+$AY402,1,7-$AY402),"○"))/(7-BB412))),"-")</f>
        <v>-</v>
      </c>
      <c r="AI412" s="92" t="str">
        <f ca="1">IF(B412="-","-",COUNTIF(OFFSET($C412,0,$AY402,1,7),"○")/7-BC412)</f>
        <v>-</v>
      </c>
      <c r="AJ412" s="92" t="str">
        <f ca="1">IF($B412="-","-",COUNTIF(OFFSET($C412,0,$AY402,1,7),"○")/7-BD412)</f>
        <v>-</v>
      </c>
      <c r="AK412" s="92" t="str">
        <f ca="1">IF($B412="-","-",COUNTIF(OFFSET($C412,0,$AY402,1,7),"○")/7-BE412)</f>
        <v>-</v>
      </c>
      <c r="AL412" s="106" t="str">
        <f ca="1">IF($B412="-","-",IF((AY410+SIGN(AY402))&lt;5,"-",COUNTIF(OFFSET(C412,0,AY402+21,1,7),"○")/(7-BF412)))</f>
        <v>-</v>
      </c>
      <c r="AM412" s="64">
        <f t="shared" ref="AM412" si="517">AU412</f>
        <v>0</v>
      </c>
      <c r="AN412" s="48" t="str">
        <f>IFERROR(AM412/AS412,"")</f>
        <v/>
      </c>
      <c r="AO412" s="30" t="str">
        <f t="shared" si="506"/>
        <v>-</v>
      </c>
      <c r="AP412" s="71">
        <f t="shared" si="507"/>
        <v>0</v>
      </c>
      <c r="AQ412" s="72" t="str">
        <f t="shared" ref="AQ412" si="518">IFERROR(AP412/AT412,"")</f>
        <v/>
      </c>
      <c r="AR412" s="176">
        <f>COUNT(C401:AG401)</f>
        <v>28</v>
      </c>
      <c r="AS412" s="175">
        <f t="shared" si="508"/>
        <v>0</v>
      </c>
      <c r="AT412" s="175">
        <f t="shared" si="509"/>
        <v>0</v>
      </c>
      <c r="AU412" s="175">
        <f t="shared" si="510"/>
        <v>0</v>
      </c>
      <c r="AV412" s="175">
        <f t="shared" si="511"/>
        <v>0</v>
      </c>
      <c r="AW412" s="40"/>
      <c r="AX412" s="101"/>
      <c r="AY412" s="102"/>
      <c r="BA412" s="111" t="s">
        <v>100</v>
      </c>
      <c r="BB412" s="111">
        <f ca="1">IF(AY402=7,COUNTIF(OFFSET($C412,0,0,1,$AY402),"外"),COUNTIF(OFFSET($C412,0,0,1,$AY402),"外")+COUNTIF(OFFSET($C412,-13,DAY(EOMONTH(C400-1,0))-7+$AY402,1,7-$AY402),"外"))</f>
        <v>0</v>
      </c>
      <c r="BC412" s="111">
        <f ca="1">COUNTIF(OFFSET($C412,0,$AY402,1,7),"外")</f>
        <v>0</v>
      </c>
      <c r="BD412" s="111">
        <f ca="1">COUNTIF(OFFSET($C412,0,$AY402+7,1,7),"外")</f>
        <v>0</v>
      </c>
      <c r="BE412" s="111">
        <f ca="1">COUNTIF(OFFSET($C412,0,$AY402+14,1,7),"外")</f>
        <v>0</v>
      </c>
      <c r="BF412" s="111">
        <f ca="1">COUNTIF(OFFSET(C412,0,AY402+21,1,7),"外")</f>
        <v>0</v>
      </c>
      <c r="BG412" s="111">
        <f t="shared" ref="BG412" ca="1" si="519">SUM(BB412:BF412)</f>
        <v>0</v>
      </c>
    </row>
    <row r="413" spans="1:59" ht="13.5" hidden="1" outlineLevel="1" thickBot="1" x14ac:dyDescent="0.25">
      <c r="AV413" s="32"/>
    </row>
    <row r="414" spans="1:59" s="4" customFormat="1" ht="13" hidden="1" customHeight="1" outlineLevel="1" x14ac:dyDescent="0.2">
      <c r="A414" s="2"/>
      <c r="B414" s="181" t="s">
        <v>0</v>
      </c>
      <c r="C414" s="252">
        <f>DATE(YEAR(C400),MONTH(C400)+1,DAY(C400))</f>
        <v>46447</v>
      </c>
      <c r="D414" s="253"/>
      <c r="E414" s="253"/>
      <c r="F414" s="253"/>
      <c r="G414" s="253"/>
      <c r="H414" s="253"/>
      <c r="I414" s="253"/>
      <c r="J414" s="253"/>
      <c r="K414" s="253"/>
      <c r="L414" s="253"/>
      <c r="M414" s="253"/>
      <c r="N414" s="253"/>
      <c r="O414" s="253"/>
      <c r="P414" s="253"/>
      <c r="Q414" s="253"/>
      <c r="R414" s="253"/>
      <c r="S414" s="253"/>
      <c r="T414" s="253"/>
      <c r="U414" s="253"/>
      <c r="V414" s="253"/>
      <c r="W414" s="253"/>
      <c r="X414" s="253"/>
      <c r="Y414" s="253"/>
      <c r="Z414" s="253"/>
      <c r="AA414" s="253"/>
      <c r="AB414" s="253"/>
      <c r="AC414" s="253"/>
      <c r="AD414" s="253"/>
      <c r="AE414" s="253"/>
      <c r="AF414" s="253"/>
      <c r="AG414" s="253"/>
      <c r="AH414" s="254" t="s">
        <v>113</v>
      </c>
      <c r="AI414" s="255"/>
      <c r="AJ414" s="255"/>
      <c r="AK414" s="255"/>
      <c r="AL414" s="256"/>
      <c r="AM414" s="260" t="s">
        <v>46</v>
      </c>
      <c r="AN414" s="261"/>
      <c r="AO414" s="262"/>
      <c r="AP414" s="266" t="s">
        <v>11</v>
      </c>
      <c r="AQ414" s="267"/>
      <c r="AR414" s="270" t="s">
        <v>15</v>
      </c>
      <c r="AS414" s="206" t="s">
        <v>16</v>
      </c>
      <c r="AT414" s="221" t="s">
        <v>17</v>
      </c>
      <c r="AU414" s="241"/>
      <c r="AV414" s="241"/>
      <c r="AW414" s="40"/>
      <c r="AX414" s="242" t="s">
        <v>88</v>
      </c>
      <c r="AY414" s="243"/>
      <c r="AZ414" s="2"/>
      <c r="BA414" s="2"/>
      <c r="BB414" s="2"/>
      <c r="BC414" s="2"/>
      <c r="BD414" s="2"/>
      <c r="BE414" s="2"/>
      <c r="BF414" s="2"/>
      <c r="BG414" s="2"/>
    </row>
    <row r="415" spans="1:59" s="4" customFormat="1" ht="13" hidden="1" customHeight="1" outlineLevel="1" x14ac:dyDescent="0.2">
      <c r="A415" s="2"/>
      <c r="B415" s="10" t="s">
        <v>1</v>
      </c>
      <c r="C415" s="11">
        <f>DATE(YEAR(C414),MONTH(C414),DAY(C414))</f>
        <v>46447</v>
      </c>
      <c r="D415" s="11">
        <f>IF(MONTH(DATE(YEAR(C415),MONTH(C415),DAY(C415)+1))=MONTH($C414),DATE(YEAR(C415),MONTH(C415),DAY(C415)+1),"")</f>
        <v>46448</v>
      </c>
      <c r="E415" s="11">
        <f t="shared" ref="E415:AG415" si="520">IF(MONTH(DATE(YEAR(D415),MONTH(D415),DAY(D415)+1))=MONTH($C414),DATE(YEAR(D415),MONTH(D415),DAY(D415)+1),"")</f>
        <v>46449</v>
      </c>
      <c r="F415" s="16">
        <f t="shared" si="520"/>
        <v>46450</v>
      </c>
      <c r="G415" s="11">
        <f t="shared" si="520"/>
        <v>46451</v>
      </c>
      <c r="H415" s="11">
        <f t="shared" si="520"/>
        <v>46452</v>
      </c>
      <c r="I415" s="11">
        <f t="shared" si="520"/>
        <v>46453</v>
      </c>
      <c r="J415" s="11">
        <f t="shared" si="520"/>
        <v>46454</v>
      </c>
      <c r="K415" s="11">
        <f t="shared" si="520"/>
        <v>46455</v>
      </c>
      <c r="L415" s="11">
        <f t="shared" si="520"/>
        <v>46456</v>
      </c>
      <c r="M415" s="11">
        <f t="shared" si="520"/>
        <v>46457</v>
      </c>
      <c r="N415" s="11">
        <f t="shared" si="520"/>
        <v>46458</v>
      </c>
      <c r="O415" s="11">
        <f t="shared" si="520"/>
        <v>46459</v>
      </c>
      <c r="P415" s="11">
        <f t="shared" si="520"/>
        <v>46460</v>
      </c>
      <c r="Q415" s="11">
        <f t="shared" si="520"/>
        <v>46461</v>
      </c>
      <c r="R415" s="11">
        <f t="shared" si="520"/>
        <v>46462</v>
      </c>
      <c r="S415" s="11">
        <f t="shared" si="520"/>
        <v>46463</v>
      </c>
      <c r="T415" s="11">
        <f t="shared" si="520"/>
        <v>46464</v>
      </c>
      <c r="U415" s="11">
        <f t="shared" si="520"/>
        <v>46465</v>
      </c>
      <c r="V415" s="11">
        <f t="shared" si="520"/>
        <v>46466</v>
      </c>
      <c r="W415" s="11">
        <f t="shared" si="520"/>
        <v>46467</v>
      </c>
      <c r="X415" s="11">
        <f t="shared" si="520"/>
        <v>46468</v>
      </c>
      <c r="Y415" s="11">
        <f t="shared" si="520"/>
        <v>46469</v>
      </c>
      <c r="Z415" s="11">
        <f t="shared" si="520"/>
        <v>46470</v>
      </c>
      <c r="AA415" s="11">
        <f t="shared" si="520"/>
        <v>46471</v>
      </c>
      <c r="AB415" s="11">
        <f t="shared" si="520"/>
        <v>46472</v>
      </c>
      <c r="AC415" s="11">
        <f t="shared" si="520"/>
        <v>46473</v>
      </c>
      <c r="AD415" s="11">
        <f t="shared" si="520"/>
        <v>46474</v>
      </c>
      <c r="AE415" s="11">
        <f t="shared" si="520"/>
        <v>46475</v>
      </c>
      <c r="AF415" s="11">
        <f t="shared" si="520"/>
        <v>46476</v>
      </c>
      <c r="AG415" s="29">
        <f t="shared" si="520"/>
        <v>46477</v>
      </c>
      <c r="AH415" s="257"/>
      <c r="AI415" s="258"/>
      <c r="AJ415" s="258"/>
      <c r="AK415" s="258"/>
      <c r="AL415" s="259"/>
      <c r="AM415" s="263"/>
      <c r="AN415" s="264"/>
      <c r="AO415" s="265"/>
      <c r="AP415" s="268"/>
      <c r="AQ415" s="269"/>
      <c r="AR415" s="271"/>
      <c r="AS415" s="207"/>
      <c r="AT415" s="221"/>
      <c r="AU415" s="241"/>
      <c r="AV415" s="241"/>
      <c r="AW415" s="40"/>
      <c r="AX415" s="244"/>
      <c r="AY415" s="245"/>
      <c r="AZ415" s="2"/>
      <c r="BA415" s="2"/>
      <c r="BB415" s="2"/>
      <c r="BC415" s="2"/>
      <c r="BD415" s="2"/>
      <c r="BE415" s="2"/>
      <c r="BF415" s="2"/>
      <c r="BG415" s="2"/>
    </row>
    <row r="416" spans="1:59" s="4" customFormat="1" ht="13" hidden="1" customHeight="1" outlineLevel="1" x14ac:dyDescent="0.2">
      <c r="A416" s="2"/>
      <c r="B416" s="10" t="s">
        <v>2</v>
      </c>
      <c r="C416" s="12" t="str">
        <f t="shared" ref="C416:AG416" si="521">TEXT(C415,"aaa")</f>
        <v>月</v>
      </c>
      <c r="D416" s="12" t="str">
        <f t="shared" si="521"/>
        <v>火</v>
      </c>
      <c r="E416" s="12" t="str">
        <f t="shared" si="521"/>
        <v>水</v>
      </c>
      <c r="F416" s="17" t="str">
        <f t="shared" si="521"/>
        <v>木</v>
      </c>
      <c r="G416" s="12" t="str">
        <f t="shared" si="521"/>
        <v>金</v>
      </c>
      <c r="H416" s="12" t="str">
        <f t="shared" si="521"/>
        <v>土</v>
      </c>
      <c r="I416" s="12" t="str">
        <f t="shared" si="521"/>
        <v>日</v>
      </c>
      <c r="J416" s="12" t="str">
        <f t="shared" si="521"/>
        <v>月</v>
      </c>
      <c r="K416" s="12" t="str">
        <f t="shared" si="521"/>
        <v>火</v>
      </c>
      <c r="L416" s="12" t="str">
        <f t="shared" si="521"/>
        <v>水</v>
      </c>
      <c r="M416" s="12" t="str">
        <f t="shared" si="521"/>
        <v>木</v>
      </c>
      <c r="N416" s="12" t="str">
        <f t="shared" si="521"/>
        <v>金</v>
      </c>
      <c r="O416" s="12" t="str">
        <f t="shared" si="521"/>
        <v>土</v>
      </c>
      <c r="P416" s="12" t="str">
        <f t="shared" si="521"/>
        <v>日</v>
      </c>
      <c r="Q416" s="12" t="str">
        <f t="shared" si="521"/>
        <v>月</v>
      </c>
      <c r="R416" s="12" t="str">
        <f t="shared" si="521"/>
        <v>火</v>
      </c>
      <c r="S416" s="12" t="str">
        <f t="shared" si="521"/>
        <v>水</v>
      </c>
      <c r="T416" s="12" t="str">
        <f t="shared" si="521"/>
        <v>木</v>
      </c>
      <c r="U416" s="12" t="str">
        <f t="shared" si="521"/>
        <v>金</v>
      </c>
      <c r="V416" s="12" t="str">
        <f t="shared" si="521"/>
        <v>土</v>
      </c>
      <c r="W416" s="12" t="str">
        <f t="shared" si="521"/>
        <v>日</v>
      </c>
      <c r="X416" s="12" t="str">
        <f t="shared" si="521"/>
        <v>月</v>
      </c>
      <c r="Y416" s="12" t="str">
        <f t="shared" si="521"/>
        <v>火</v>
      </c>
      <c r="Z416" s="12" t="str">
        <f t="shared" si="521"/>
        <v>水</v>
      </c>
      <c r="AA416" s="12" t="str">
        <f t="shared" si="521"/>
        <v>木</v>
      </c>
      <c r="AB416" s="12" t="str">
        <f t="shared" si="521"/>
        <v>金</v>
      </c>
      <c r="AC416" s="12" t="str">
        <f t="shared" si="521"/>
        <v>土</v>
      </c>
      <c r="AD416" s="12" t="str">
        <f t="shared" si="521"/>
        <v>日</v>
      </c>
      <c r="AE416" s="12" t="str">
        <f t="shared" si="521"/>
        <v>月</v>
      </c>
      <c r="AF416" s="12" t="str">
        <f t="shared" si="521"/>
        <v>火</v>
      </c>
      <c r="AG416" s="180" t="str">
        <f t="shared" si="521"/>
        <v>水</v>
      </c>
      <c r="AH416" s="246" t="s">
        <v>83</v>
      </c>
      <c r="AI416" s="247" t="s">
        <v>84</v>
      </c>
      <c r="AJ416" s="247" t="s">
        <v>85</v>
      </c>
      <c r="AK416" s="247" t="s">
        <v>86</v>
      </c>
      <c r="AL416" s="248" t="s">
        <v>87</v>
      </c>
      <c r="AM416" s="249" t="s">
        <v>40</v>
      </c>
      <c r="AN416" s="228" t="s">
        <v>12</v>
      </c>
      <c r="AO416" s="231" t="s">
        <v>47</v>
      </c>
      <c r="AP416" s="234" t="s">
        <v>40</v>
      </c>
      <c r="AQ416" s="237" t="s">
        <v>13</v>
      </c>
      <c r="AR416" s="240"/>
      <c r="AS416" s="221"/>
      <c r="AT416" s="221"/>
      <c r="AU416" s="171"/>
      <c r="AV416" s="171"/>
      <c r="AW416" s="40"/>
      <c r="AX416" s="223" t="s">
        <v>89</v>
      </c>
      <c r="AY416" s="224">
        <f>ABS(IF(WEEKDAY(C414,3)=0,7,WEEKDAY(C414,3)-7))</f>
        <v>7</v>
      </c>
      <c r="AZ416" s="2"/>
      <c r="BA416" s="2"/>
      <c r="BB416" s="2"/>
      <c r="BC416" s="2"/>
      <c r="BD416" s="2"/>
      <c r="BE416" s="2"/>
      <c r="BF416" s="2"/>
      <c r="BG416" s="2"/>
    </row>
    <row r="417" spans="1:59" s="4" customFormat="1" ht="27" hidden="1" customHeight="1" outlineLevel="1" x14ac:dyDescent="0.2">
      <c r="A417" s="3"/>
      <c r="B417" s="225" t="s">
        <v>3</v>
      </c>
      <c r="C417" s="218" t="str">
        <f>IFERROR(VLOOKUP(C415,祝日一覧!$A:$C,3,FALSE),"")</f>
        <v/>
      </c>
      <c r="D417" s="218" t="str">
        <f>IFERROR(VLOOKUP(D415,祝日一覧!$A:$C,3,FALSE),"")</f>
        <v/>
      </c>
      <c r="E417" s="218" t="str">
        <f>IFERROR(VLOOKUP(E415,祝日一覧!$A:$C,3,FALSE),"")</f>
        <v/>
      </c>
      <c r="F417" s="218" t="str">
        <f>IFERROR(VLOOKUP(F415,祝日一覧!$A:$C,3,FALSE),"")</f>
        <v/>
      </c>
      <c r="G417" s="218" t="str">
        <f>IFERROR(VLOOKUP(G415,祝日一覧!$A:$C,3,FALSE),"")</f>
        <v/>
      </c>
      <c r="H417" s="218" t="str">
        <f>IFERROR(VLOOKUP(H415,祝日一覧!$A:$C,3,FALSE),"")</f>
        <v/>
      </c>
      <c r="I417" s="218" t="str">
        <f>IFERROR(VLOOKUP(I415,祝日一覧!$A:$C,3,FALSE),"")</f>
        <v/>
      </c>
      <c r="J417" s="218" t="str">
        <f>IFERROR(VLOOKUP(J415,祝日一覧!$A:$C,3,FALSE),"")</f>
        <v/>
      </c>
      <c r="K417" s="218" t="str">
        <f>IFERROR(VLOOKUP(K415,祝日一覧!$A:$C,3,FALSE),"")</f>
        <v/>
      </c>
      <c r="L417" s="218" t="str">
        <f>IFERROR(VLOOKUP(L415,祝日一覧!$A:$C,3,FALSE),"")</f>
        <v/>
      </c>
      <c r="M417" s="218" t="str">
        <f>IFERROR(VLOOKUP(M415,祝日一覧!$A:$C,3,FALSE),"")</f>
        <v/>
      </c>
      <c r="N417" s="218" t="str">
        <f>IFERROR(VLOOKUP(N415,祝日一覧!$A:$C,3,FALSE),"")</f>
        <v/>
      </c>
      <c r="O417" s="218" t="str">
        <f>IFERROR(VLOOKUP(O415,祝日一覧!$A:$C,3,FALSE),"")</f>
        <v/>
      </c>
      <c r="P417" s="218" t="str">
        <f>IFERROR(VLOOKUP(P415,祝日一覧!$A:$C,3,FALSE),"")</f>
        <v/>
      </c>
      <c r="Q417" s="218" t="str">
        <f>IFERROR(VLOOKUP(Q415,祝日一覧!$A:$C,3,FALSE),"")</f>
        <v/>
      </c>
      <c r="R417" s="218" t="str">
        <f>IFERROR(VLOOKUP(R415,祝日一覧!$A:$C,3,FALSE),"")</f>
        <v/>
      </c>
      <c r="S417" s="218" t="str">
        <f>IFERROR(VLOOKUP(S415,祝日一覧!$A:$C,3,FALSE),"")</f>
        <v/>
      </c>
      <c r="T417" s="218" t="str">
        <f>IFERROR(VLOOKUP(T415,祝日一覧!$A:$C,3,FALSE),"")</f>
        <v/>
      </c>
      <c r="U417" s="218" t="str">
        <f>IFERROR(VLOOKUP(U415,祝日一覧!$A:$C,3,FALSE),"")</f>
        <v/>
      </c>
      <c r="V417" s="218" t="str">
        <f>IFERROR(VLOOKUP(V415,祝日一覧!$A:$C,3,FALSE),"")</f>
        <v/>
      </c>
      <c r="W417" s="218" t="str">
        <f>IFERROR(VLOOKUP(W415,祝日一覧!$A:$C,3,FALSE),"")</f>
        <v>春分の日</v>
      </c>
      <c r="X417" s="218" t="str">
        <f>IFERROR(VLOOKUP(X415,祝日一覧!$A:$C,3,FALSE),"")</f>
        <v>振替休日</v>
      </c>
      <c r="Y417" s="218" t="str">
        <f>IFERROR(VLOOKUP(Y415,祝日一覧!$A:$C,3,FALSE),"")</f>
        <v/>
      </c>
      <c r="Z417" s="218" t="str">
        <f>IFERROR(VLOOKUP(Z415,祝日一覧!$A:$C,3,FALSE),"")</f>
        <v/>
      </c>
      <c r="AA417" s="218" t="str">
        <f>IFERROR(VLOOKUP(AA415,祝日一覧!$A:$C,3,FALSE),"")</f>
        <v/>
      </c>
      <c r="AB417" s="218" t="str">
        <f>IFERROR(VLOOKUP(AB415,祝日一覧!$A:$C,3,FALSE),"")</f>
        <v/>
      </c>
      <c r="AC417" s="218" t="str">
        <f>IFERROR(VLOOKUP(AC415,祝日一覧!$A:$C,3,FALSE),"")</f>
        <v/>
      </c>
      <c r="AD417" s="218" t="str">
        <f>IFERROR(VLOOKUP(AD415,祝日一覧!$A:$C,3,FALSE),"")</f>
        <v/>
      </c>
      <c r="AE417" s="218" t="str">
        <f>IFERROR(VLOOKUP(AE415,祝日一覧!$A:$C,3,FALSE),"")</f>
        <v/>
      </c>
      <c r="AF417" s="218" t="str">
        <f>IFERROR(VLOOKUP(AF415,祝日一覧!$A:$C,3,FALSE),"")</f>
        <v/>
      </c>
      <c r="AG417" s="208" t="str">
        <f>IFERROR(VLOOKUP(AG415,祝日一覧!$A:$C,3,FALSE),"")</f>
        <v/>
      </c>
      <c r="AH417" s="246"/>
      <c r="AI417" s="247"/>
      <c r="AJ417" s="247"/>
      <c r="AK417" s="247"/>
      <c r="AL417" s="248"/>
      <c r="AM417" s="250"/>
      <c r="AN417" s="229"/>
      <c r="AO417" s="232"/>
      <c r="AP417" s="235"/>
      <c r="AQ417" s="238"/>
      <c r="AR417" s="240"/>
      <c r="AS417" s="221"/>
      <c r="AT417" s="222"/>
      <c r="AU417" s="179"/>
      <c r="AV417" s="171"/>
      <c r="AW417" s="40"/>
      <c r="AX417" s="223"/>
      <c r="AY417" s="224"/>
      <c r="AZ417" s="3"/>
      <c r="BA417" s="3"/>
      <c r="BB417" s="3"/>
      <c r="BC417" s="3"/>
      <c r="BD417" s="3"/>
      <c r="BE417" s="3"/>
      <c r="BF417" s="3"/>
      <c r="BG417" s="3"/>
    </row>
    <row r="418" spans="1:59" s="4" customFormat="1" ht="27" hidden="1" customHeight="1" outlineLevel="1" x14ac:dyDescent="0.2">
      <c r="A418" s="3"/>
      <c r="B418" s="226"/>
      <c r="C418" s="219"/>
      <c r="D418" s="219"/>
      <c r="E418" s="219"/>
      <c r="F418" s="219"/>
      <c r="G418" s="219"/>
      <c r="H418" s="219"/>
      <c r="I418" s="219"/>
      <c r="J418" s="219"/>
      <c r="K418" s="219"/>
      <c r="L418" s="219"/>
      <c r="M418" s="219"/>
      <c r="N418" s="219"/>
      <c r="O418" s="219"/>
      <c r="P418" s="219"/>
      <c r="Q418" s="219"/>
      <c r="R418" s="219"/>
      <c r="S418" s="219"/>
      <c r="T418" s="219"/>
      <c r="U418" s="219"/>
      <c r="V418" s="219"/>
      <c r="W418" s="219"/>
      <c r="X418" s="219"/>
      <c r="Y418" s="219"/>
      <c r="Z418" s="219"/>
      <c r="AA418" s="219"/>
      <c r="AB418" s="219"/>
      <c r="AC418" s="219"/>
      <c r="AD418" s="219"/>
      <c r="AE418" s="219"/>
      <c r="AF418" s="219"/>
      <c r="AG418" s="209"/>
      <c r="AH418" s="93" t="str">
        <f>IF($AY416=7,DBCS(1&amp;"日～"&amp;7&amp;"日"),DBCS("前"&amp;DAY(EOMONTH($C414-1,0))-6+$AY416&amp;"日～"&amp;$AY416&amp;"日"))</f>
        <v>１日～７日</v>
      </c>
      <c r="AI418" s="112" t="str">
        <f>DBCS($AY416+1&amp;"日～"&amp;$AY416+7&amp;"日")</f>
        <v>８日～１４日</v>
      </c>
      <c r="AJ418" s="112" t="str">
        <f>DBCS($AY416+8&amp;"日～"&amp;$AY416+14&amp;"日")</f>
        <v>１５日～２１日</v>
      </c>
      <c r="AK418" s="112" t="str">
        <f>DBCS($AY416+15&amp;"日～"&amp;$AY416+21&amp;"日")</f>
        <v>２２日～２８日</v>
      </c>
      <c r="AL418" s="113" t="str">
        <f>IF(AND(AY416=7,AY420=0),"-",IF($AY424=3,"-",DBCS($AY416+22&amp;"日～"&amp;$AY416+28&amp;"日")))</f>
        <v>-</v>
      </c>
      <c r="AM418" s="250"/>
      <c r="AN418" s="229"/>
      <c r="AO418" s="232"/>
      <c r="AP418" s="235"/>
      <c r="AQ418" s="238"/>
      <c r="AR418" s="178"/>
      <c r="AS418" s="174"/>
      <c r="AT418" s="174"/>
      <c r="AU418" s="184"/>
      <c r="AV418" s="184"/>
      <c r="AW418" s="40"/>
      <c r="AX418" s="99" t="s">
        <v>90</v>
      </c>
      <c r="AY418" s="100">
        <f>DAY(EOMONTH(C414,0))</f>
        <v>31</v>
      </c>
      <c r="AZ418" s="3"/>
      <c r="BA418" s="211" t="s">
        <v>105</v>
      </c>
      <c r="BB418" s="212"/>
      <c r="BC418" s="212"/>
      <c r="BD418" s="212"/>
      <c r="BE418" s="212"/>
      <c r="BF418" s="212"/>
      <c r="BG418" s="213"/>
    </row>
    <row r="419" spans="1:59" s="4" customFormat="1" ht="18.5" hidden="1" customHeight="1" outlineLevel="1" x14ac:dyDescent="0.2">
      <c r="A419" s="3"/>
      <c r="B419" s="226"/>
      <c r="C419" s="219"/>
      <c r="D419" s="219"/>
      <c r="E419" s="219"/>
      <c r="F419" s="219"/>
      <c r="G419" s="219"/>
      <c r="H419" s="219"/>
      <c r="I419" s="219"/>
      <c r="J419" s="219"/>
      <c r="K419" s="219"/>
      <c r="L419" s="219"/>
      <c r="M419" s="219"/>
      <c r="N419" s="219"/>
      <c r="O419" s="219"/>
      <c r="P419" s="219"/>
      <c r="Q419" s="219"/>
      <c r="R419" s="219"/>
      <c r="S419" s="219"/>
      <c r="T419" s="219"/>
      <c r="U419" s="219"/>
      <c r="V419" s="219"/>
      <c r="W419" s="219"/>
      <c r="X419" s="219"/>
      <c r="Y419" s="219"/>
      <c r="Z419" s="219"/>
      <c r="AA419" s="219"/>
      <c r="AB419" s="219"/>
      <c r="AC419" s="219"/>
      <c r="AD419" s="219"/>
      <c r="AE419" s="219"/>
      <c r="AF419" s="219"/>
      <c r="AG419" s="209"/>
      <c r="AH419" s="93" t="e">
        <f ca="1">IF(AH420&gt;=0.285,"達成","未")</f>
        <v>#DIV/0!</v>
      </c>
      <c r="AI419" s="166" t="e">
        <f ca="1">IF(AI420&gt;=0.285,"達成","未")</f>
        <v>#DIV/0!</v>
      </c>
      <c r="AJ419" s="166" t="e">
        <f t="shared" ref="AJ419:AK419" ca="1" si="522">IF(AJ420&gt;=0.285,"達成","未")</f>
        <v>#DIV/0!</v>
      </c>
      <c r="AK419" s="166" t="e">
        <f t="shared" ca="1" si="522"/>
        <v>#DIV/0!</v>
      </c>
      <c r="AL419" s="167" t="str">
        <f ca="1">IF(AL420="-","-",IF(AL420&gt;=0.285,"達成","未"))</f>
        <v>-</v>
      </c>
      <c r="AM419" s="251"/>
      <c r="AN419" s="230"/>
      <c r="AO419" s="233"/>
      <c r="AP419" s="236"/>
      <c r="AQ419" s="239"/>
      <c r="AR419" s="178"/>
      <c r="AS419" s="174"/>
      <c r="AT419" s="174"/>
      <c r="AU419" s="184"/>
      <c r="AV419" s="184"/>
      <c r="AW419" s="40"/>
      <c r="AX419" s="99"/>
      <c r="AY419" s="100"/>
      <c r="AZ419" s="3"/>
      <c r="BA419" s="168"/>
      <c r="BB419" s="169"/>
      <c r="BC419" s="169"/>
      <c r="BD419" s="169"/>
      <c r="BE419" s="169"/>
      <c r="BF419" s="169"/>
      <c r="BG419" s="170"/>
    </row>
    <row r="420" spans="1:59" s="4" customFormat="1" ht="20.149999999999999" hidden="1" customHeight="1" outlineLevel="1" thickBot="1" x14ac:dyDescent="0.25">
      <c r="B420" s="227"/>
      <c r="C420" s="220"/>
      <c r="D420" s="220"/>
      <c r="E420" s="220"/>
      <c r="F420" s="220"/>
      <c r="G420" s="220"/>
      <c r="H420" s="220"/>
      <c r="I420" s="220"/>
      <c r="J420" s="220"/>
      <c r="K420" s="220"/>
      <c r="L420" s="220"/>
      <c r="M420" s="220"/>
      <c r="N420" s="220"/>
      <c r="O420" s="220"/>
      <c r="P420" s="220"/>
      <c r="Q420" s="220"/>
      <c r="R420" s="220"/>
      <c r="S420" s="220"/>
      <c r="T420" s="220"/>
      <c r="U420" s="220"/>
      <c r="V420" s="220"/>
      <c r="W420" s="220"/>
      <c r="X420" s="220"/>
      <c r="Y420" s="220"/>
      <c r="Z420" s="220"/>
      <c r="AA420" s="220"/>
      <c r="AB420" s="220"/>
      <c r="AC420" s="220"/>
      <c r="AD420" s="220"/>
      <c r="AE420" s="220"/>
      <c r="AF420" s="220"/>
      <c r="AG420" s="210"/>
      <c r="AH420" s="114" t="e">
        <f ca="1">AVERAGE(AH421:AH426)</f>
        <v>#DIV/0!</v>
      </c>
      <c r="AI420" s="115" t="e">
        <f t="shared" ref="AI420:AK420" ca="1" si="523">AVERAGE(AI421:AI426)</f>
        <v>#DIV/0!</v>
      </c>
      <c r="AJ420" s="115" t="e">
        <f t="shared" ca="1" si="523"/>
        <v>#DIV/0!</v>
      </c>
      <c r="AK420" s="115" t="e">
        <f t="shared" ca="1" si="523"/>
        <v>#DIV/0!</v>
      </c>
      <c r="AL420" s="104" t="str">
        <f ca="1">IFERROR(AVERAGE(AL421:AL426),"-")</f>
        <v>-</v>
      </c>
      <c r="AM420" s="64"/>
      <c r="AN420" s="48" t="e">
        <f>AVERAGE(AN421:AN426)</f>
        <v>#DIV/0!</v>
      </c>
      <c r="AO420" s="30" t="e">
        <f>IF(AN420&gt;=0.285,"達成","未")</f>
        <v>#DIV/0!</v>
      </c>
      <c r="AP420" s="71"/>
      <c r="AQ420" s="72" t="e">
        <f>AVERAGE(AQ421:AQ426)</f>
        <v>#DIV/0!</v>
      </c>
      <c r="AR420" s="62" t="s">
        <v>15</v>
      </c>
      <c r="AS420" s="49" t="s">
        <v>16</v>
      </c>
      <c r="AT420" s="50" t="s">
        <v>58</v>
      </c>
      <c r="AU420" s="38" t="s">
        <v>56</v>
      </c>
      <c r="AV420" s="173" t="s">
        <v>57</v>
      </c>
      <c r="AW420" s="60" t="s">
        <v>66</v>
      </c>
      <c r="AX420" s="214" t="s">
        <v>91</v>
      </c>
      <c r="AY420" s="215">
        <f>MOD(AY418-AY416,7)</f>
        <v>3</v>
      </c>
      <c r="AZ420" s="97" t="s">
        <v>106</v>
      </c>
      <c r="BA420" s="111"/>
      <c r="BB420" s="111" t="s">
        <v>83</v>
      </c>
      <c r="BC420" s="111" t="s">
        <v>84</v>
      </c>
      <c r="BD420" s="111" t="s">
        <v>85</v>
      </c>
      <c r="BE420" s="111" t="s">
        <v>86</v>
      </c>
      <c r="BF420" s="111" t="s">
        <v>87</v>
      </c>
      <c r="BG420" s="111" t="s">
        <v>101</v>
      </c>
    </row>
    <row r="421" spans="1:59" s="4" customFormat="1" ht="20.149999999999999" hidden="1" customHeight="1" outlineLevel="1" x14ac:dyDescent="0.2">
      <c r="B421" s="51" t="str">
        <f>IF($R$5&lt;&gt;"",$R$5,"-")</f>
        <v>-</v>
      </c>
      <c r="C421" s="182"/>
      <c r="D421" s="182"/>
      <c r="E421" s="182"/>
      <c r="F421" s="182"/>
      <c r="G421" s="182"/>
      <c r="H421" s="182"/>
      <c r="I421" s="182"/>
      <c r="J421" s="182"/>
      <c r="K421" s="182"/>
      <c r="L421" s="182"/>
      <c r="M421" s="182"/>
      <c r="N421" s="182"/>
      <c r="O421" s="182"/>
      <c r="P421" s="182"/>
      <c r="Q421" s="182"/>
      <c r="R421" s="182"/>
      <c r="S421" s="182"/>
      <c r="T421" s="182"/>
      <c r="U421" s="182"/>
      <c r="V421" s="182"/>
      <c r="W421" s="182"/>
      <c r="X421" s="182"/>
      <c r="Y421" s="182"/>
      <c r="Z421" s="182"/>
      <c r="AA421" s="182"/>
      <c r="AB421" s="182"/>
      <c r="AC421" s="182"/>
      <c r="AD421" s="182"/>
      <c r="AE421" s="182"/>
      <c r="AF421" s="182"/>
      <c r="AG421" s="61"/>
      <c r="AH421" s="122" t="str">
        <f ca="1">IFERROR(IF(B421="-","-",IF(AY416=7,COUNTIF(OFFSET($C421,0,0,1,$AY416),"○")/(7-BB421),(COUNTIF(OFFSET($C421,0,0,1,$AY416),"○")+COUNTIF(OFFSET($C421,-14,DAY(EOMONTH(C414-1,0))-7+$AY416,1,7-$AY416),"○"))/(7-BB421))),"-")</f>
        <v>-</v>
      </c>
      <c r="AI421" s="116" t="str">
        <f ca="1">IF($B421="-","-",COUNTIF(OFFSET($C421,0,$AY416,1,7),"○")/7-BC421)</f>
        <v>-</v>
      </c>
      <c r="AJ421" s="145" t="str">
        <f ca="1">IF($B421="-","-",COUNTIF(OFFSET($C421,0,$AY416,1,7),"○")/7-BD421)</f>
        <v>-</v>
      </c>
      <c r="AK421" s="145" t="str">
        <f ca="1">IF($B421="-","-",COUNTIF(OFFSET($C421,0,$AY416,1,7),"○")/7-BE421)</f>
        <v>-</v>
      </c>
      <c r="AL421" s="146" t="str">
        <f ca="1">IF($B421="-","-",IF((AY424+SIGN(AY416))&lt;5,"-",COUNTIF(OFFSET(C421,0,AY416+21,1,7),"○")/(7-BF421)))</f>
        <v>-</v>
      </c>
      <c r="AM421" s="65">
        <f>AU421</f>
        <v>0</v>
      </c>
      <c r="AN421" s="41" t="str">
        <f>IFERROR(AM421/AS421,"")</f>
        <v/>
      </c>
      <c r="AO421" s="67" t="str">
        <f t="shared" ref="AO421:AO426" si="524">IFERROR(IF(B421="-",B421,IF(AM421/AS421&gt;=0.285,"達成","未")),"-")</f>
        <v>-</v>
      </c>
      <c r="AP421" s="73">
        <f t="shared" ref="AP421:AP426" si="525">AV421</f>
        <v>0</v>
      </c>
      <c r="AQ421" s="74" t="str">
        <f>IFERROR(AP421/AT421,"")</f>
        <v/>
      </c>
      <c r="AR421" s="176">
        <f>COUNT(C415:AG415)</f>
        <v>31</v>
      </c>
      <c r="AS421" s="175">
        <f t="shared" ref="AS421:AS426" si="526">IF(OR(B421="-",B421=""),0,IFERROR(AR421-COUNTIF(C421:AG421,"外"),))</f>
        <v>0</v>
      </c>
      <c r="AT421" s="175">
        <f t="shared" ref="AT421:AT426" si="527">AS421+AT407</f>
        <v>0</v>
      </c>
      <c r="AU421" s="175">
        <f t="shared" ref="AU421:AU426" si="528">COUNTIF(C421:AG421,"○")</f>
        <v>0</v>
      </c>
      <c r="AV421" s="175">
        <f t="shared" ref="AV421:AV426" si="529">AV407+AU421</f>
        <v>0</v>
      </c>
      <c r="AW421" s="98">
        <f>IF(C414&gt;DATE($K$6,$M$6,1),0,IF(SUM(AS421:AS426)=0,1,IF(AO420="達成",1,0)))</f>
        <v>0</v>
      </c>
      <c r="AX421" s="214"/>
      <c r="AY421" s="215"/>
      <c r="AZ421" s="98">
        <f>IF(C414&gt;DATE($K$6,$M$6,1),0,IF(SUM(AS421:AS426)=0,1,IF(AND(AH420&gt;0.285,AI420&gt;0.285,AJ420&gt;0.285,AK420&gt;0.285,AL420&gt;0.285),1,0)))</f>
        <v>0</v>
      </c>
      <c r="BA421" s="111" t="s">
        <v>95</v>
      </c>
      <c r="BB421" s="111">
        <f ca="1">IF(AY416=7,COUNTIF(OFFSET($C421,0,0,1,$AY416),"外"),COUNTIF(OFFSET($C421,0,0,1,$AY416),"外")+COUNTIF(OFFSET($C421,-13,DAY(EOMONTH(C414-1,0))-7+$AY416,1,7-$AY416),"外"))</f>
        <v>0</v>
      </c>
      <c r="BC421" s="111">
        <f ca="1">COUNTIF(OFFSET($C421,0,$AY416,1,7),"外")</f>
        <v>0</v>
      </c>
      <c r="BD421" s="111">
        <f ca="1">COUNTIF(OFFSET($C421,0,$AY416+7,1,7),"外")</f>
        <v>0</v>
      </c>
      <c r="BE421" s="111">
        <f ca="1">COUNTIF(OFFSET($C421,0,$AY416+14,1,7),"外")</f>
        <v>0</v>
      </c>
      <c r="BF421" s="111">
        <f ca="1">COUNTIF(OFFSET(C421,0,AY416+21,1,7),"外")</f>
        <v>0</v>
      </c>
      <c r="BG421" s="111">
        <f ca="1">SUM(BB421:BF421)</f>
        <v>0</v>
      </c>
    </row>
    <row r="422" spans="1:59" s="4" customFormat="1" ht="20.149999999999999" hidden="1" customHeight="1" outlineLevel="1" x14ac:dyDescent="0.2">
      <c r="B422" s="45" t="str">
        <f>IF($S$5&lt;&gt;"",$S$5,"-")</f>
        <v>-</v>
      </c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80"/>
      <c r="AH422" s="90" t="str">
        <f ca="1">IFERROR(IF(B407="-","-",IF(AY416=7,COUNTIF(OFFSET($C422,0,0,1,$AY416),"○")/(7-BB422),(COUNTIF(OFFSET($C422,0,0,1,$AY416),"○")+COUNTIF(OFFSET($C422,-14,DAY(EOMONTH(C414-1,0))-7+$AY416,1,7-$AY416),"○"))/(7-BB422))),"-")</f>
        <v>-</v>
      </c>
      <c r="AI422" s="89" t="str">
        <f ca="1">IF(B422="-","-",COUNTIF(OFFSET($C422,0,$AY416,1,7),"○")/7-BC422)</f>
        <v>-</v>
      </c>
      <c r="AJ422" s="89" t="str">
        <f ca="1">IF($B422="-","-",COUNTIF(OFFSET($C422,0,$AY417,1,7),"○")/7-BD422)</f>
        <v>-</v>
      </c>
      <c r="AK422" s="89" t="str">
        <f ca="1">IF($B422="-","-",COUNTIF(OFFSET($C422,0,$AY416,1,7),"○")/7-BE422)</f>
        <v>-</v>
      </c>
      <c r="AL422" s="105" t="str">
        <f ca="1">IF($B422="-","-",IF((AY424+SIGN(AY416))&lt;5,"-",COUNTIF(OFFSET(C422,0,AY416+21,1,7),"○")/(7-BF422)))</f>
        <v>-</v>
      </c>
      <c r="AM422" s="172">
        <f t="shared" ref="AM422:AM424" si="530">AU422</f>
        <v>0</v>
      </c>
      <c r="AN422" s="41" t="str">
        <f t="shared" ref="AN422" si="531">IFERROR(AM422/AS422,"")</f>
        <v/>
      </c>
      <c r="AO422" s="66" t="str">
        <f t="shared" si="524"/>
        <v>-</v>
      </c>
      <c r="AP422" s="177">
        <f t="shared" si="525"/>
        <v>0</v>
      </c>
      <c r="AQ422" s="75" t="str">
        <f t="shared" ref="AQ422:AQ424" si="532">IFERROR(AP422/AT422,"")</f>
        <v/>
      </c>
      <c r="AR422" s="176">
        <f>COUNT(C415:AG415)</f>
        <v>31</v>
      </c>
      <c r="AS422" s="175">
        <f t="shared" si="526"/>
        <v>0</v>
      </c>
      <c r="AT422" s="175">
        <f t="shared" si="527"/>
        <v>0</v>
      </c>
      <c r="AU422" s="175">
        <f t="shared" si="528"/>
        <v>0</v>
      </c>
      <c r="AV422" s="175">
        <f t="shared" si="529"/>
        <v>0</v>
      </c>
      <c r="AW422" s="40"/>
      <c r="AX422" s="216" t="s">
        <v>92</v>
      </c>
      <c r="AY422" s="196">
        <f>SIGN(AY416)+SIGN(AY420)+AY424</f>
        <v>5</v>
      </c>
      <c r="BA422" s="111" t="s">
        <v>96</v>
      </c>
      <c r="BB422" s="111">
        <f ca="1">IF(AY416=7,COUNTIF(OFFSET($C422,0,0,1,$AY416),"外"),COUNTIF(OFFSET($C422,0,0,1,$AY416),"外")+COUNTIF(OFFSET($C422,-13,DAY(EOMONTH(C414-1,0))-7+$AY416,1,7-$AY416),"外"))</f>
        <v>0</v>
      </c>
      <c r="BC422" s="111">
        <f ca="1">COUNTIF(OFFSET($C422,0,$AY416,1,7),"外")</f>
        <v>0</v>
      </c>
      <c r="BD422" s="111">
        <f ca="1">COUNTIF(OFFSET($C422,0,$AY416+7,1,7),"外")</f>
        <v>0</v>
      </c>
      <c r="BE422" s="111">
        <f ca="1">COUNTIF(OFFSET($C422,0,$AY416+14,1,7),"外")</f>
        <v>0</v>
      </c>
      <c r="BF422" s="111">
        <f ca="1">COUNTIF(OFFSET(C422,0,AY416+21,1,7),"外")</f>
        <v>0</v>
      </c>
      <c r="BG422" s="111">
        <f t="shared" ref="BG422:BG424" ca="1" si="533">SUM(BB422:BF422)</f>
        <v>0</v>
      </c>
    </row>
    <row r="423" spans="1:59" s="4" customFormat="1" ht="20.149999999999999" hidden="1" customHeight="1" outlineLevel="1" x14ac:dyDescent="0.2">
      <c r="B423" s="45" t="str">
        <f>IF($T$5&lt;&gt;"",$T$5,"-")</f>
        <v>-</v>
      </c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80"/>
      <c r="AH423" s="90" t="str">
        <f ca="1">IFERROR(IF(B423="-","-",IF(AY416=7,COUNTIF(OFFSET($C423,0,0,1,$AY416),"○")/(7-BB423),(COUNTIF(OFFSET($C423,0,0,1,$AY416),"○")+COUNTIF(OFFSET($C423,-14,DAY(EOMONTH(C414-1,0))-7+$AY416,1,7-$AY416),"○"))/(7-BB423))),"-")</f>
        <v>-</v>
      </c>
      <c r="AI423" s="89" t="str">
        <f ca="1">IF(B423="-","-",COUNTIF(OFFSET($C423,0,$AY416,1,7),"○")/7-BC423)</f>
        <v>-</v>
      </c>
      <c r="AJ423" s="89" t="str">
        <f ca="1">IF($B423="-","-",COUNTIF(OFFSET($C423,0,$AY416,1,7),"○")/7-BD423)</f>
        <v>-</v>
      </c>
      <c r="AK423" s="89" t="str">
        <f ca="1">IF($B423="-","-",COUNTIF(OFFSET($C423,0,$AY416,1,7),"○")/7-BE423)</f>
        <v>-</v>
      </c>
      <c r="AL423" s="105" t="str">
        <f ca="1">IF($B423="-","-",IF((AY424+SIGN(AY416))&lt;5,"-",COUNTIF(OFFSET(C423,0,AY416+21,1,7),"○")/(7-BF423)))</f>
        <v>-</v>
      </c>
      <c r="AM423" s="172">
        <f t="shared" si="530"/>
        <v>0</v>
      </c>
      <c r="AN423" s="41" t="str">
        <f>IFERROR(AM423/AS423,"")</f>
        <v/>
      </c>
      <c r="AO423" s="66" t="str">
        <f t="shared" si="524"/>
        <v>-</v>
      </c>
      <c r="AP423" s="177">
        <f t="shared" si="525"/>
        <v>0</v>
      </c>
      <c r="AQ423" s="75" t="str">
        <f t="shared" si="532"/>
        <v/>
      </c>
      <c r="AR423" s="176">
        <f>COUNT(C415:AG415)</f>
        <v>31</v>
      </c>
      <c r="AS423" s="175">
        <f t="shared" si="526"/>
        <v>0</v>
      </c>
      <c r="AT423" s="175">
        <f t="shared" si="527"/>
        <v>0</v>
      </c>
      <c r="AU423" s="175">
        <f t="shared" si="528"/>
        <v>0</v>
      </c>
      <c r="AV423" s="175">
        <f t="shared" si="529"/>
        <v>0</v>
      </c>
      <c r="AW423" s="40"/>
      <c r="AX423" s="217"/>
      <c r="AY423" s="197"/>
      <c r="BA423" s="111" t="s">
        <v>97</v>
      </c>
      <c r="BB423" s="111">
        <f ca="1">IF(AY416=7,COUNTIF(OFFSET($C423,0,0,1,$AY416),"外"),COUNTIF(OFFSET($C423,0,0,1,$AY416),"外")+COUNTIF(OFFSET($C423,-13,DAY(EOMONTH(C414-1,0))-7+$AY416,1,7-$AY416),"外"))</f>
        <v>0</v>
      </c>
      <c r="BC423" s="111">
        <f ca="1">COUNTIF(OFFSET($C423,0,$AY416,1,7),"外")</f>
        <v>0</v>
      </c>
      <c r="BD423" s="111">
        <f ca="1">COUNTIF(OFFSET($C423,0,$AY416+7,1,7),"外")</f>
        <v>0</v>
      </c>
      <c r="BE423" s="111">
        <f ca="1">COUNTIF(OFFSET($C423,0,$AY416+14,1,7),"外")</f>
        <v>0</v>
      </c>
      <c r="BF423" s="111">
        <f ca="1">COUNTIF(OFFSET(C423,0,AY416+21,1,7),"外")</f>
        <v>0</v>
      </c>
      <c r="BG423" s="111">
        <f t="shared" ca="1" si="533"/>
        <v>0</v>
      </c>
    </row>
    <row r="424" spans="1:59" s="4" customFormat="1" ht="20.149999999999999" hidden="1" customHeight="1" outlineLevel="1" x14ac:dyDescent="0.2">
      <c r="B424" s="45" t="str">
        <f>IF($U$5&lt;&gt;"",$U$5,"-")</f>
        <v>-</v>
      </c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80"/>
      <c r="AH424" s="90" t="str">
        <f ca="1">IFERROR(IF(B424="-","-",IF(AY416=7,COUNTIF(OFFSET($C424,0,0,1,$AY416),"○")/(7-BB424),(COUNTIF(OFFSET($C424,0,0,1,$AY416),"○")+COUNTIF(OFFSET($C424,-14,DAY(EOMONTH(C414-1,0))-7+$AY416,1,7-$AY416),"○"))/(7-BB424))),"-")</f>
        <v>-</v>
      </c>
      <c r="AI424" s="89" t="str">
        <f ca="1">IF(B424="-","-",COUNTIF(OFFSET($C424,0,$AY416,1,7),"○")/7-BC424)</f>
        <v>-</v>
      </c>
      <c r="AJ424" s="89" t="str">
        <f ca="1">IF($B424="-","-",COUNTIF(OFFSET($C424,0,$AY416,1,7),"○")/7-BD424)</f>
        <v>-</v>
      </c>
      <c r="AK424" s="89" t="str">
        <f ca="1">IF($B424="-","-",COUNTIF(OFFSET($C424,0,$AY416,1,7),"○")/7-BE424)</f>
        <v>-</v>
      </c>
      <c r="AL424" s="105" t="str">
        <f ca="1">IF($B424="-","-",IF((AY424+SIGN(AY416))&lt;5,"-",COUNTIF(OFFSET(C424,0,AY416+21,1,7),"○")/(7-BF424)))</f>
        <v>-</v>
      </c>
      <c r="AM424" s="172">
        <f t="shared" si="530"/>
        <v>0</v>
      </c>
      <c r="AN424" s="41" t="str">
        <f t="shared" ref="AN424:AN425" si="534">IFERROR(AM424/AS424,"")</f>
        <v/>
      </c>
      <c r="AO424" s="66" t="str">
        <f t="shared" si="524"/>
        <v>-</v>
      </c>
      <c r="AP424" s="177">
        <f t="shared" si="525"/>
        <v>0</v>
      </c>
      <c r="AQ424" s="75" t="str">
        <f t="shared" si="532"/>
        <v/>
      </c>
      <c r="AR424" s="176">
        <f>COUNT(C415:AG415)</f>
        <v>31</v>
      </c>
      <c r="AS424" s="175">
        <f t="shared" si="526"/>
        <v>0</v>
      </c>
      <c r="AT424" s="175">
        <f t="shared" si="527"/>
        <v>0</v>
      </c>
      <c r="AU424" s="175">
        <f t="shared" si="528"/>
        <v>0</v>
      </c>
      <c r="AV424" s="175">
        <f t="shared" si="529"/>
        <v>0</v>
      </c>
      <c r="AW424" s="40"/>
      <c r="AX424" s="194" t="s">
        <v>93</v>
      </c>
      <c r="AY424" s="196">
        <f>ROUNDDOWN((AY418-AY416)/7,0)</f>
        <v>3</v>
      </c>
      <c r="BA424" s="111" t="s">
        <v>98</v>
      </c>
      <c r="BB424" s="111">
        <f ca="1">IF(AY416=7,COUNTIF(OFFSET($C424,0,0,1,$AY416),"外"),COUNTIF(OFFSET($C424,0,0,1,$AY416),"外")+COUNTIF(OFFSET($C424,-13,DAY(EOMONTH(C414-1,0))-7+$AY416,1,7-$AY416),"外"))</f>
        <v>0</v>
      </c>
      <c r="BC424" s="111">
        <f ca="1">COUNTIF(OFFSET($C424,0,$AY416,1,7),"外")</f>
        <v>0</v>
      </c>
      <c r="BD424" s="111">
        <f ca="1">COUNTIF(OFFSET($C424,0,$AY416+7,1,7),"外")</f>
        <v>0</v>
      </c>
      <c r="BE424" s="111">
        <f ca="1">COUNTIF(OFFSET($C424,0,$AY416+14,1,7),"外")</f>
        <v>0</v>
      </c>
      <c r="BF424" s="111">
        <f ca="1">COUNTIF(OFFSET(C424,0,AY416+21,1,7),"外")</f>
        <v>0</v>
      </c>
      <c r="BG424" s="111">
        <f t="shared" ca="1" si="533"/>
        <v>0</v>
      </c>
    </row>
    <row r="425" spans="1:59" s="4" customFormat="1" ht="20.149999999999999" hidden="1" customHeight="1" outlineLevel="1" x14ac:dyDescent="0.2">
      <c r="B425" s="45" t="str">
        <f>IF($V$5&lt;&gt;"",$V$5,"-")</f>
        <v>-</v>
      </c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80"/>
      <c r="AH425" s="90" t="str">
        <f ca="1">IFERROR(IF(B425="-","-",IF(AY416=7,COUNTIF(OFFSET($C425,0,0,1,$AY416),"○")/(7-BB425),(COUNTIF(OFFSET($C425,0,0,1,$AY416),"○")+COUNTIF(OFFSET($C425,-14,DAY(EOMONTH(C414-1,0))-7+$AY416,1,7-$AY416),"○"))/(7-BB425))),"-")</f>
        <v>-</v>
      </c>
      <c r="AI425" s="89" t="str">
        <f ca="1">IF(B425="-","-",COUNTIF(OFFSET($C425,0,$AY416,1,7),"○")/7-BC425)</f>
        <v>-</v>
      </c>
      <c r="AJ425" s="89" t="str">
        <f ca="1">IF($B425="-","-",COUNTIF(OFFSET($C425,0,$AY416,1,7),"○")/7-BD425)</f>
        <v>-</v>
      </c>
      <c r="AK425" s="89" t="str">
        <f ca="1">IF($B425="-","-",COUNTIF(OFFSET($C425,0,$AY416,1,7),"○")/7-BE425)</f>
        <v>-</v>
      </c>
      <c r="AL425" s="105" t="str">
        <f ca="1">IF($B425="-","-",IF((AY424+SIGN(AY416))&lt;5,"-",COUNTIF(OFFSET(C425,0,AY416+21,1,7),"○")/(7-BF425)))</f>
        <v>-</v>
      </c>
      <c r="AM425" s="172">
        <f>AU425</f>
        <v>0</v>
      </c>
      <c r="AN425" s="41" t="str">
        <f t="shared" si="534"/>
        <v/>
      </c>
      <c r="AO425" s="66" t="str">
        <f t="shared" si="524"/>
        <v>-</v>
      </c>
      <c r="AP425" s="177">
        <f t="shared" si="525"/>
        <v>0</v>
      </c>
      <c r="AQ425" s="75" t="str">
        <f>IFERROR(AP425/AT425,"")</f>
        <v/>
      </c>
      <c r="AR425" s="176">
        <f>COUNT(C415:AG415)</f>
        <v>31</v>
      </c>
      <c r="AS425" s="175">
        <f t="shared" si="526"/>
        <v>0</v>
      </c>
      <c r="AT425" s="175">
        <f t="shared" si="527"/>
        <v>0</v>
      </c>
      <c r="AU425" s="175">
        <f t="shared" si="528"/>
        <v>0</v>
      </c>
      <c r="AV425" s="175">
        <f t="shared" si="529"/>
        <v>0</v>
      </c>
      <c r="AW425" s="40"/>
      <c r="AX425" s="195"/>
      <c r="AY425" s="197"/>
      <c r="BA425" s="111" t="s">
        <v>99</v>
      </c>
      <c r="BB425" s="111">
        <f ca="1">IF(AY416=7,COUNTIF(OFFSET($C425,0,0,1,$AY416),"外"),COUNTIF(OFFSET($C425,0,0,1,$AY416),"外")+COUNTIF(OFFSET($C425,-13,DAY(EOMONTH(C414-1,0))-7+$AY416,1,7-$AY416),"外"))</f>
        <v>0</v>
      </c>
      <c r="BC425" s="111">
        <f ca="1">COUNTIF(OFFSET($C425,0,$AY416,1,7),"外")</f>
        <v>0</v>
      </c>
      <c r="BD425" s="111">
        <f ca="1">COUNTIF(OFFSET($C425,0,$AY416+7,1,7),"外")</f>
        <v>0</v>
      </c>
      <c r="BE425" s="111">
        <f ca="1">COUNTIF(OFFSET($C425,0,$AY416+14,1,7),"外")</f>
        <v>0</v>
      </c>
      <c r="BF425" s="111">
        <f ca="1">COUNTIF(OFFSET(C425,0,AY416+21,1,7),"外")</f>
        <v>0</v>
      </c>
      <c r="BG425" s="111">
        <f ca="1">SUM(BB425:BF425)</f>
        <v>0</v>
      </c>
    </row>
    <row r="426" spans="1:59" s="4" customFormat="1" ht="20.149999999999999" hidden="1" customHeight="1" outlineLevel="1" thickBot="1" x14ac:dyDescent="0.25">
      <c r="B426" s="46" t="str">
        <f>IF($W$5&lt;&gt;"",$W$5,"-")</f>
        <v>-</v>
      </c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55"/>
      <c r="AH426" s="91" t="str">
        <f ca="1">IFERROR(IF(B426="-","-",IF(AY416=7,COUNTIF(OFFSET($C426,0,0,1,$AY416),"○")/(7-BB426),(COUNTIF(OFFSET($C426,0,0,1,$AY416),"○")+COUNTIF(OFFSET($C426,-14,DAY(EOMONTH(C414-1,0))-7+$AY416,1,7-$AY416),"○"))/(7-BB426))),"-")</f>
        <v>-</v>
      </c>
      <c r="AI426" s="92" t="str">
        <f ca="1">IF(B426="-","-",COUNTIF(OFFSET($C426,0,$AY416,1,7),"○")/7-BC426)</f>
        <v>-</v>
      </c>
      <c r="AJ426" s="92" t="str">
        <f ca="1">IF($B426="-","-",COUNTIF(OFFSET($C426,0,$AY416,1,7),"○")/7-BD426)</f>
        <v>-</v>
      </c>
      <c r="AK426" s="92" t="str">
        <f ca="1">IF($B426="-","-",COUNTIF(OFFSET($C426,0,$AY416,1,7),"○")/7-BE426)</f>
        <v>-</v>
      </c>
      <c r="AL426" s="106" t="str">
        <f ca="1">IF($B426="-","-",IF((AY424+SIGN(AY416))&lt;5,"-",COUNTIF(OFFSET(C426,0,AY416+21,1,7),"○")/(7-BF426)))</f>
        <v>-</v>
      </c>
      <c r="AM426" s="64">
        <f t="shared" ref="AM426" si="535">AU426</f>
        <v>0</v>
      </c>
      <c r="AN426" s="48" t="str">
        <f>IFERROR(AM426/AS426,"")</f>
        <v/>
      </c>
      <c r="AO426" s="30" t="str">
        <f t="shared" si="524"/>
        <v>-</v>
      </c>
      <c r="AP426" s="71">
        <f t="shared" si="525"/>
        <v>0</v>
      </c>
      <c r="AQ426" s="72" t="str">
        <f t="shared" ref="AQ426" si="536">IFERROR(AP426/AT426,"")</f>
        <v/>
      </c>
      <c r="AR426" s="176">
        <f>COUNT(C415:AG415)</f>
        <v>31</v>
      </c>
      <c r="AS426" s="175">
        <f t="shared" si="526"/>
        <v>0</v>
      </c>
      <c r="AT426" s="175">
        <f t="shared" si="527"/>
        <v>0</v>
      </c>
      <c r="AU426" s="175">
        <f t="shared" si="528"/>
        <v>0</v>
      </c>
      <c r="AV426" s="175">
        <f t="shared" si="529"/>
        <v>0</v>
      </c>
      <c r="AW426" s="40"/>
      <c r="AX426" s="101"/>
      <c r="AY426" s="102"/>
      <c r="BA426" s="111" t="s">
        <v>100</v>
      </c>
      <c r="BB426" s="111">
        <f ca="1">IF(AY416=7,COUNTIF(OFFSET($C426,0,0,1,$AY416),"外"),COUNTIF(OFFSET($C426,0,0,1,$AY416),"外")+COUNTIF(OFFSET($C426,-13,DAY(EOMONTH(C414-1,0))-7+$AY416,1,7-$AY416),"外"))</f>
        <v>0</v>
      </c>
      <c r="BC426" s="111">
        <f ca="1">COUNTIF(OFFSET($C426,0,$AY416,1,7),"外")</f>
        <v>0</v>
      </c>
      <c r="BD426" s="111">
        <f ca="1">COUNTIF(OFFSET($C426,0,$AY416+7,1,7),"外")</f>
        <v>0</v>
      </c>
      <c r="BE426" s="111">
        <f ca="1">COUNTIF(OFFSET($C426,0,$AY416+14,1,7),"外")</f>
        <v>0</v>
      </c>
      <c r="BF426" s="111">
        <f ca="1">COUNTIF(OFFSET(C426,0,AY416+21,1,7),"外")</f>
        <v>0</v>
      </c>
      <c r="BG426" s="111">
        <f t="shared" ref="BG426" ca="1" si="537">SUM(BB426:BF426)</f>
        <v>0</v>
      </c>
    </row>
    <row r="427" spans="1:59" ht="13.5" hidden="1" outlineLevel="1" thickBot="1" x14ac:dyDescent="0.25">
      <c r="AV427" s="32"/>
    </row>
    <row r="428" spans="1:59" s="4" customFormat="1" ht="13" hidden="1" customHeight="1" outlineLevel="1" x14ac:dyDescent="0.2">
      <c r="A428" s="2"/>
      <c r="B428" s="181" t="s">
        <v>0</v>
      </c>
      <c r="C428" s="252">
        <f>DATE(YEAR(C414),MONTH(C414)+1,DAY(C414))</f>
        <v>46478</v>
      </c>
      <c r="D428" s="253"/>
      <c r="E428" s="253"/>
      <c r="F428" s="253"/>
      <c r="G428" s="253"/>
      <c r="H428" s="253"/>
      <c r="I428" s="253"/>
      <c r="J428" s="253"/>
      <c r="K428" s="253"/>
      <c r="L428" s="253"/>
      <c r="M428" s="253"/>
      <c r="N428" s="253"/>
      <c r="O428" s="253"/>
      <c r="P428" s="253"/>
      <c r="Q428" s="253"/>
      <c r="R428" s="253"/>
      <c r="S428" s="253"/>
      <c r="T428" s="253"/>
      <c r="U428" s="253"/>
      <c r="V428" s="253"/>
      <c r="W428" s="253"/>
      <c r="X428" s="253"/>
      <c r="Y428" s="253"/>
      <c r="Z428" s="253"/>
      <c r="AA428" s="253"/>
      <c r="AB428" s="253"/>
      <c r="AC428" s="253"/>
      <c r="AD428" s="253"/>
      <c r="AE428" s="253"/>
      <c r="AF428" s="253"/>
      <c r="AG428" s="253"/>
      <c r="AH428" s="254" t="s">
        <v>113</v>
      </c>
      <c r="AI428" s="255"/>
      <c r="AJ428" s="255"/>
      <c r="AK428" s="255"/>
      <c r="AL428" s="256"/>
      <c r="AM428" s="260" t="s">
        <v>46</v>
      </c>
      <c r="AN428" s="261"/>
      <c r="AO428" s="262"/>
      <c r="AP428" s="266" t="s">
        <v>11</v>
      </c>
      <c r="AQ428" s="267"/>
      <c r="AR428" s="270" t="s">
        <v>15</v>
      </c>
      <c r="AS428" s="206" t="s">
        <v>16</v>
      </c>
      <c r="AT428" s="221" t="s">
        <v>17</v>
      </c>
      <c r="AU428" s="241"/>
      <c r="AV428" s="241"/>
      <c r="AW428" s="40"/>
      <c r="AX428" s="242" t="s">
        <v>88</v>
      </c>
      <c r="AY428" s="243"/>
      <c r="AZ428" s="2"/>
      <c r="BA428" s="2"/>
      <c r="BB428" s="2"/>
      <c r="BC428" s="2"/>
      <c r="BD428" s="2"/>
      <c r="BE428" s="2"/>
      <c r="BF428" s="2"/>
      <c r="BG428" s="2"/>
    </row>
    <row r="429" spans="1:59" s="4" customFormat="1" ht="13" hidden="1" customHeight="1" outlineLevel="1" x14ac:dyDescent="0.2">
      <c r="A429" s="2"/>
      <c r="B429" s="10" t="s">
        <v>1</v>
      </c>
      <c r="C429" s="11">
        <f>DATE(YEAR(C428),MONTH(C428),DAY(C428))</f>
        <v>46478</v>
      </c>
      <c r="D429" s="11">
        <f>IF(MONTH(DATE(YEAR(C429),MONTH(C429),DAY(C429)+1))=MONTH($C428),DATE(YEAR(C429),MONTH(C429),DAY(C429)+1),"")</f>
        <v>46479</v>
      </c>
      <c r="E429" s="11">
        <f t="shared" ref="E429:AG429" si="538">IF(MONTH(DATE(YEAR(D429),MONTH(D429),DAY(D429)+1))=MONTH($C428),DATE(YEAR(D429),MONTH(D429),DAY(D429)+1),"")</f>
        <v>46480</v>
      </c>
      <c r="F429" s="16">
        <f t="shared" si="538"/>
        <v>46481</v>
      </c>
      <c r="G429" s="11">
        <f t="shared" si="538"/>
        <v>46482</v>
      </c>
      <c r="H429" s="11">
        <f t="shared" si="538"/>
        <v>46483</v>
      </c>
      <c r="I429" s="11">
        <f t="shared" si="538"/>
        <v>46484</v>
      </c>
      <c r="J429" s="11">
        <f t="shared" si="538"/>
        <v>46485</v>
      </c>
      <c r="K429" s="11">
        <f t="shared" si="538"/>
        <v>46486</v>
      </c>
      <c r="L429" s="11">
        <f t="shared" si="538"/>
        <v>46487</v>
      </c>
      <c r="M429" s="11">
        <f t="shared" si="538"/>
        <v>46488</v>
      </c>
      <c r="N429" s="11">
        <f t="shared" si="538"/>
        <v>46489</v>
      </c>
      <c r="O429" s="11">
        <f t="shared" si="538"/>
        <v>46490</v>
      </c>
      <c r="P429" s="11">
        <f t="shared" si="538"/>
        <v>46491</v>
      </c>
      <c r="Q429" s="11">
        <f t="shared" si="538"/>
        <v>46492</v>
      </c>
      <c r="R429" s="11">
        <f t="shared" si="538"/>
        <v>46493</v>
      </c>
      <c r="S429" s="11">
        <f t="shared" si="538"/>
        <v>46494</v>
      </c>
      <c r="T429" s="11">
        <f t="shared" si="538"/>
        <v>46495</v>
      </c>
      <c r="U429" s="11">
        <f t="shared" si="538"/>
        <v>46496</v>
      </c>
      <c r="V429" s="11">
        <f t="shared" si="538"/>
        <v>46497</v>
      </c>
      <c r="W429" s="11">
        <f t="shared" si="538"/>
        <v>46498</v>
      </c>
      <c r="X429" s="11">
        <f t="shared" si="538"/>
        <v>46499</v>
      </c>
      <c r="Y429" s="11">
        <f t="shared" si="538"/>
        <v>46500</v>
      </c>
      <c r="Z429" s="11">
        <f t="shared" si="538"/>
        <v>46501</v>
      </c>
      <c r="AA429" s="11">
        <f t="shared" si="538"/>
        <v>46502</v>
      </c>
      <c r="AB429" s="11">
        <f t="shared" si="538"/>
        <v>46503</v>
      </c>
      <c r="AC429" s="11">
        <f t="shared" si="538"/>
        <v>46504</v>
      </c>
      <c r="AD429" s="11">
        <f t="shared" si="538"/>
        <v>46505</v>
      </c>
      <c r="AE429" s="11">
        <f t="shared" si="538"/>
        <v>46506</v>
      </c>
      <c r="AF429" s="11">
        <f t="shared" si="538"/>
        <v>46507</v>
      </c>
      <c r="AG429" s="29" t="str">
        <f t="shared" si="538"/>
        <v/>
      </c>
      <c r="AH429" s="257"/>
      <c r="AI429" s="258"/>
      <c r="AJ429" s="258"/>
      <c r="AK429" s="258"/>
      <c r="AL429" s="259"/>
      <c r="AM429" s="263"/>
      <c r="AN429" s="264"/>
      <c r="AO429" s="265"/>
      <c r="AP429" s="268"/>
      <c r="AQ429" s="269"/>
      <c r="AR429" s="271"/>
      <c r="AS429" s="207"/>
      <c r="AT429" s="221"/>
      <c r="AU429" s="241"/>
      <c r="AV429" s="241"/>
      <c r="AW429" s="40"/>
      <c r="AX429" s="244"/>
      <c r="AY429" s="245"/>
      <c r="AZ429" s="2"/>
      <c r="BA429" s="2"/>
      <c r="BB429" s="2"/>
      <c r="BC429" s="2"/>
      <c r="BD429" s="2"/>
      <c r="BE429" s="2"/>
      <c r="BF429" s="2"/>
      <c r="BG429" s="2"/>
    </row>
    <row r="430" spans="1:59" s="4" customFormat="1" ht="13" hidden="1" customHeight="1" outlineLevel="1" x14ac:dyDescent="0.2">
      <c r="A430" s="2"/>
      <c r="B430" s="10" t="s">
        <v>2</v>
      </c>
      <c r="C430" s="12" t="str">
        <f t="shared" ref="C430:AG430" si="539">TEXT(C429,"aaa")</f>
        <v>木</v>
      </c>
      <c r="D430" s="12" t="str">
        <f t="shared" si="539"/>
        <v>金</v>
      </c>
      <c r="E430" s="12" t="str">
        <f t="shared" si="539"/>
        <v>土</v>
      </c>
      <c r="F430" s="17" t="str">
        <f t="shared" si="539"/>
        <v>日</v>
      </c>
      <c r="G430" s="12" t="str">
        <f t="shared" si="539"/>
        <v>月</v>
      </c>
      <c r="H430" s="12" t="str">
        <f t="shared" si="539"/>
        <v>火</v>
      </c>
      <c r="I430" s="12" t="str">
        <f t="shared" si="539"/>
        <v>水</v>
      </c>
      <c r="J430" s="12" t="str">
        <f t="shared" si="539"/>
        <v>木</v>
      </c>
      <c r="K430" s="12" t="str">
        <f t="shared" si="539"/>
        <v>金</v>
      </c>
      <c r="L430" s="12" t="str">
        <f t="shared" si="539"/>
        <v>土</v>
      </c>
      <c r="M430" s="12" t="str">
        <f t="shared" si="539"/>
        <v>日</v>
      </c>
      <c r="N430" s="12" t="str">
        <f t="shared" si="539"/>
        <v>月</v>
      </c>
      <c r="O430" s="12" t="str">
        <f t="shared" si="539"/>
        <v>火</v>
      </c>
      <c r="P430" s="12" t="str">
        <f t="shared" si="539"/>
        <v>水</v>
      </c>
      <c r="Q430" s="12" t="str">
        <f t="shared" si="539"/>
        <v>木</v>
      </c>
      <c r="R430" s="12" t="str">
        <f t="shared" si="539"/>
        <v>金</v>
      </c>
      <c r="S430" s="12" t="str">
        <f t="shared" si="539"/>
        <v>土</v>
      </c>
      <c r="T430" s="12" t="str">
        <f t="shared" si="539"/>
        <v>日</v>
      </c>
      <c r="U430" s="12" t="str">
        <f t="shared" si="539"/>
        <v>月</v>
      </c>
      <c r="V430" s="12" t="str">
        <f t="shared" si="539"/>
        <v>火</v>
      </c>
      <c r="W430" s="12" t="str">
        <f t="shared" si="539"/>
        <v>水</v>
      </c>
      <c r="X430" s="12" t="str">
        <f t="shared" si="539"/>
        <v>木</v>
      </c>
      <c r="Y430" s="12" t="str">
        <f t="shared" si="539"/>
        <v>金</v>
      </c>
      <c r="Z430" s="12" t="str">
        <f t="shared" si="539"/>
        <v>土</v>
      </c>
      <c r="AA430" s="12" t="str">
        <f t="shared" si="539"/>
        <v>日</v>
      </c>
      <c r="AB430" s="12" t="str">
        <f t="shared" si="539"/>
        <v>月</v>
      </c>
      <c r="AC430" s="12" t="str">
        <f t="shared" si="539"/>
        <v>火</v>
      </c>
      <c r="AD430" s="12" t="str">
        <f t="shared" si="539"/>
        <v>水</v>
      </c>
      <c r="AE430" s="12" t="str">
        <f t="shared" si="539"/>
        <v>木</v>
      </c>
      <c r="AF430" s="12" t="str">
        <f t="shared" si="539"/>
        <v>金</v>
      </c>
      <c r="AG430" s="180" t="str">
        <f t="shared" si="539"/>
        <v/>
      </c>
      <c r="AH430" s="246" t="s">
        <v>83</v>
      </c>
      <c r="AI430" s="247" t="s">
        <v>84</v>
      </c>
      <c r="AJ430" s="247" t="s">
        <v>85</v>
      </c>
      <c r="AK430" s="247" t="s">
        <v>86</v>
      </c>
      <c r="AL430" s="248" t="s">
        <v>87</v>
      </c>
      <c r="AM430" s="249" t="s">
        <v>40</v>
      </c>
      <c r="AN430" s="228" t="s">
        <v>12</v>
      </c>
      <c r="AO430" s="231" t="s">
        <v>47</v>
      </c>
      <c r="AP430" s="234" t="s">
        <v>40</v>
      </c>
      <c r="AQ430" s="237" t="s">
        <v>13</v>
      </c>
      <c r="AR430" s="240"/>
      <c r="AS430" s="221"/>
      <c r="AT430" s="221"/>
      <c r="AU430" s="171"/>
      <c r="AV430" s="171"/>
      <c r="AW430" s="40"/>
      <c r="AX430" s="223" t="s">
        <v>89</v>
      </c>
      <c r="AY430" s="224">
        <f>ABS(IF(WEEKDAY(C428,3)=0,7,WEEKDAY(C428,3)-7))</f>
        <v>4</v>
      </c>
      <c r="AZ430" s="2"/>
      <c r="BA430" s="2"/>
      <c r="BB430" s="2"/>
      <c r="BC430" s="2"/>
      <c r="BD430" s="2"/>
      <c r="BE430" s="2"/>
      <c r="BF430" s="2"/>
      <c r="BG430" s="2"/>
    </row>
    <row r="431" spans="1:59" s="4" customFormat="1" ht="27" hidden="1" customHeight="1" outlineLevel="1" x14ac:dyDescent="0.2">
      <c r="A431" s="3"/>
      <c r="B431" s="225" t="s">
        <v>3</v>
      </c>
      <c r="C431" s="218" t="str">
        <f>IFERROR(VLOOKUP(C429,祝日一覧!$A:$C,3,FALSE),"")</f>
        <v/>
      </c>
      <c r="D431" s="218" t="str">
        <f>IFERROR(VLOOKUP(D429,祝日一覧!$A:$C,3,FALSE),"")</f>
        <v/>
      </c>
      <c r="E431" s="218" t="str">
        <f>IFERROR(VLOOKUP(E429,祝日一覧!$A:$C,3,FALSE),"")</f>
        <v/>
      </c>
      <c r="F431" s="218" t="str">
        <f>IFERROR(VLOOKUP(F429,祝日一覧!$A:$C,3,FALSE),"")</f>
        <v/>
      </c>
      <c r="G431" s="218" t="str">
        <f>IFERROR(VLOOKUP(G429,祝日一覧!$A:$C,3,FALSE),"")</f>
        <v/>
      </c>
      <c r="H431" s="218" t="str">
        <f>IFERROR(VLOOKUP(H429,祝日一覧!$A:$C,3,FALSE),"")</f>
        <v/>
      </c>
      <c r="I431" s="218" t="str">
        <f>IFERROR(VLOOKUP(I429,祝日一覧!$A:$C,3,FALSE),"")</f>
        <v/>
      </c>
      <c r="J431" s="218" t="str">
        <f>IFERROR(VLOOKUP(J429,祝日一覧!$A:$C,3,FALSE),"")</f>
        <v/>
      </c>
      <c r="K431" s="218" t="str">
        <f>IFERROR(VLOOKUP(K429,祝日一覧!$A:$C,3,FALSE),"")</f>
        <v/>
      </c>
      <c r="L431" s="218" t="str">
        <f>IFERROR(VLOOKUP(L429,祝日一覧!$A:$C,3,FALSE),"")</f>
        <v/>
      </c>
      <c r="M431" s="218" t="str">
        <f>IFERROR(VLOOKUP(M429,祝日一覧!$A:$C,3,FALSE),"")</f>
        <v/>
      </c>
      <c r="N431" s="218" t="str">
        <f>IFERROR(VLOOKUP(N429,祝日一覧!$A:$C,3,FALSE),"")</f>
        <v/>
      </c>
      <c r="O431" s="218" t="str">
        <f>IFERROR(VLOOKUP(O429,祝日一覧!$A:$C,3,FALSE),"")</f>
        <v/>
      </c>
      <c r="P431" s="218" t="str">
        <f>IFERROR(VLOOKUP(P429,祝日一覧!$A:$C,3,FALSE),"")</f>
        <v/>
      </c>
      <c r="Q431" s="218" t="str">
        <f>IFERROR(VLOOKUP(Q429,祝日一覧!$A:$C,3,FALSE),"")</f>
        <v/>
      </c>
      <c r="R431" s="218" t="str">
        <f>IFERROR(VLOOKUP(R429,祝日一覧!$A:$C,3,FALSE),"")</f>
        <v/>
      </c>
      <c r="S431" s="218" t="str">
        <f>IFERROR(VLOOKUP(S429,祝日一覧!$A:$C,3,FALSE),"")</f>
        <v/>
      </c>
      <c r="T431" s="218" t="str">
        <f>IFERROR(VLOOKUP(T429,祝日一覧!$A:$C,3,FALSE),"")</f>
        <v/>
      </c>
      <c r="U431" s="218" t="str">
        <f>IFERROR(VLOOKUP(U429,祝日一覧!$A:$C,3,FALSE),"")</f>
        <v/>
      </c>
      <c r="V431" s="218" t="str">
        <f>IFERROR(VLOOKUP(V429,祝日一覧!$A:$C,3,FALSE),"")</f>
        <v/>
      </c>
      <c r="W431" s="218" t="str">
        <f>IFERROR(VLOOKUP(W429,祝日一覧!$A:$C,3,FALSE),"")</f>
        <v/>
      </c>
      <c r="X431" s="218" t="str">
        <f>IFERROR(VLOOKUP(X429,祝日一覧!$A:$C,3,FALSE),"")</f>
        <v/>
      </c>
      <c r="Y431" s="218" t="str">
        <f>IFERROR(VLOOKUP(Y429,祝日一覧!$A:$C,3,FALSE),"")</f>
        <v/>
      </c>
      <c r="Z431" s="218" t="str">
        <f>IFERROR(VLOOKUP(Z429,祝日一覧!$A:$C,3,FALSE),"")</f>
        <v/>
      </c>
      <c r="AA431" s="218" t="str">
        <f>IFERROR(VLOOKUP(AA429,祝日一覧!$A:$C,3,FALSE),"")</f>
        <v/>
      </c>
      <c r="AB431" s="218" t="str">
        <f>IFERROR(VLOOKUP(AB429,祝日一覧!$A:$C,3,FALSE),"")</f>
        <v/>
      </c>
      <c r="AC431" s="218" t="str">
        <f>IFERROR(VLOOKUP(AC429,祝日一覧!$A:$C,3,FALSE),"")</f>
        <v/>
      </c>
      <c r="AD431" s="218" t="str">
        <f>IFERROR(VLOOKUP(AD429,祝日一覧!$A:$C,3,FALSE),"")</f>
        <v/>
      </c>
      <c r="AE431" s="218" t="str">
        <f>IFERROR(VLOOKUP(AE429,祝日一覧!$A:$C,3,FALSE),"")</f>
        <v>昭和の日</v>
      </c>
      <c r="AF431" s="218" t="str">
        <f>IFERROR(VLOOKUP(AF429,祝日一覧!$A:$C,3,FALSE),"")</f>
        <v/>
      </c>
      <c r="AG431" s="208" t="str">
        <f>IFERROR(VLOOKUP(AG429,祝日一覧!$A:$C,3,FALSE),"")</f>
        <v/>
      </c>
      <c r="AH431" s="246"/>
      <c r="AI431" s="247"/>
      <c r="AJ431" s="247"/>
      <c r="AK431" s="247"/>
      <c r="AL431" s="248"/>
      <c r="AM431" s="250"/>
      <c r="AN431" s="229"/>
      <c r="AO431" s="232"/>
      <c r="AP431" s="235"/>
      <c r="AQ431" s="238"/>
      <c r="AR431" s="240"/>
      <c r="AS431" s="221"/>
      <c r="AT431" s="222"/>
      <c r="AU431" s="179"/>
      <c r="AV431" s="171"/>
      <c r="AW431" s="40"/>
      <c r="AX431" s="223"/>
      <c r="AY431" s="224"/>
      <c r="AZ431" s="3"/>
      <c r="BA431" s="3"/>
      <c r="BB431" s="3"/>
      <c r="BC431" s="3"/>
      <c r="BD431" s="3"/>
      <c r="BE431" s="3"/>
      <c r="BF431" s="3"/>
      <c r="BG431" s="3"/>
    </row>
    <row r="432" spans="1:59" s="4" customFormat="1" ht="27" hidden="1" customHeight="1" outlineLevel="1" x14ac:dyDescent="0.2">
      <c r="A432" s="3"/>
      <c r="B432" s="226"/>
      <c r="C432" s="219"/>
      <c r="D432" s="219"/>
      <c r="E432" s="219"/>
      <c r="F432" s="219"/>
      <c r="G432" s="219"/>
      <c r="H432" s="219"/>
      <c r="I432" s="219"/>
      <c r="J432" s="219"/>
      <c r="K432" s="219"/>
      <c r="L432" s="219"/>
      <c r="M432" s="219"/>
      <c r="N432" s="219"/>
      <c r="O432" s="219"/>
      <c r="P432" s="219"/>
      <c r="Q432" s="219"/>
      <c r="R432" s="219"/>
      <c r="S432" s="219"/>
      <c r="T432" s="219"/>
      <c r="U432" s="219"/>
      <c r="V432" s="219"/>
      <c r="W432" s="219"/>
      <c r="X432" s="219"/>
      <c r="Y432" s="219"/>
      <c r="Z432" s="219"/>
      <c r="AA432" s="219"/>
      <c r="AB432" s="219"/>
      <c r="AC432" s="219"/>
      <c r="AD432" s="219"/>
      <c r="AE432" s="219"/>
      <c r="AF432" s="219"/>
      <c r="AG432" s="209"/>
      <c r="AH432" s="93" t="str">
        <f>IF($AY430=7,DBCS(1&amp;"日～"&amp;7&amp;"日"),DBCS("前"&amp;DAY(EOMONTH($C428-1,0))-6+$AY430&amp;"日～"&amp;$AY430&amp;"日"))</f>
        <v>前２９日～４日</v>
      </c>
      <c r="AI432" s="112" t="str">
        <f>DBCS($AY430+1&amp;"日～"&amp;$AY430+7&amp;"日")</f>
        <v>５日～１１日</v>
      </c>
      <c r="AJ432" s="112" t="str">
        <f>DBCS($AY430+8&amp;"日～"&amp;$AY430+14&amp;"日")</f>
        <v>１２日～１８日</v>
      </c>
      <c r="AK432" s="112" t="str">
        <f>DBCS($AY430+15&amp;"日～"&amp;$AY430+21&amp;"日")</f>
        <v>１９日～２５日</v>
      </c>
      <c r="AL432" s="113" t="str">
        <f>IF(AND(AY430=7,AY434=0),"-",IF($AY438=3,"-",DBCS($AY430+22&amp;"日～"&amp;$AY430+28&amp;"日")))</f>
        <v>-</v>
      </c>
      <c r="AM432" s="250"/>
      <c r="AN432" s="229"/>
      <c r="AO432" s="232"/>
      <c r="AP432" s="235"/>
      <c r="AQ432" s="238"/>
      <c r="AR432" s="178"/>
      <c r="AS432" s="174"/>
      <c r="AT432" s="174"/>
      <c r="AU432" s="184"/>
      <c r="AV432" s="184"/>
      <c r="AW432" s="40"/>
      <c r="AX432" s="99" t="s">
        <v>90</v>
      </c>
      <c r="AY432" s="100">
        <f>DAY(EOMONTH(C428,0))</f>
        <v>30</v>
      </c>
      <c r="AZ432" s="3"/>
      <c r="BA432" s="211" t="s">
        <v>105</v>
      </c>
      <c r="BB432" s="212"/>
      <c r="BC432" s="212"/>
      <c r="BD432" s="212"/>
      <c r="BE432" s="212"/>
      <c r="BF432" s="212"/>
      <c r="BG432" s="213"/>
    </row>
    <row r="433" spans="1:59" s="4" customFormat="1" ht="17" hidden="1" customHeight="1" outlineLevel="1" x14ac:dyDescent="0.2">
      <c r="A433" s="3"/>
      <c r="B433" s="226"/>
      <c r="C433" s="219"/>
      <c r="D433" s="219"/>
      <c r="E433" s="219"/>
      <c r="F433" s="219"/>
      <c r="G433" s="219"/>
      <c r="H433" s="219"/>
      <c r="I433" s="219"/>
      <c r="J433" s="219"/>
      <c r="K433" s="219"/>
      <c r="L433" s="219"/>
      <c r="M433" s="219"/>
      <c r="N433" s="219"/>
      <c r="O433" s="219"/>
      <c r="P433" s="219"/>
      <c r="Q433" s="219"/>
      <c r="R433" s="219"/>
      <c r="S433" s="219"/>
      <c r="T433" s="219"/>
      <c r="U433" s="219"/>
      <c r="V433" s="219"/>
      <c r="W433" s="219"/>
      <c r="X433" s="219"/>
      <c r="Y433" s="219"/>
      <c r="Z433" s="219"/>
      <c r="AA433" s="219"/>
      <c r="AB433" s="219"/>
      <c r="AC433" s="219"/>
      <c r="AD433" s="219"/>
      <c r="AE433" s="219"/>
      <c r="AF433" s="219"/>
      <c r="AG433" s="209"/>
      <c r="AH433" s="93" t="e">
        <f ca="1">IF(AH434&gt;=0.285,"達成","未")</f>
        <v>#DIV/0!</v>
      </c>
      <c r="AI433" s="166" t="e">
        <f ca="1">IF(AI434&gt;=0.285,"達成","未")</f>
        <v>#DIV/0!</v>
      </c>
      <c r="AJ433" s="166" t="e">
        <f t="shared" ref="AJ433:AK433" ca="1" si="540">IF(AJ434&gt;=0.285,"達成","未")</f>
        <v>#DIV/0!</v>
      </c>
      <c r="AK433" s="166" t="e">
        <f t="shared" ca="1" si="540"/>
        <v>#DIV/0!</v>
      </c>
      <c r="AL433" s="167" t="str">
        <f ca="1">IF(AL434="-","-",IF(AL434&gt;=0.285,"達成","未"))</f>
        <v>-</v>
      </c>
      <c r="AM433" s="251"/>
      <c r="AN433" s="230"/>
      <c r="AO433" s="233"/>
      <c r="AP433" s="236"/>
      <c r="AQ433" s="239"/>
      <c r="AR433" s="178"/>
      <c r="AS433" s="174"/>
      <c r="AT433" s="174"/>
      <c r="AU433" s="184"/>
      <c r="AV433" s="184"/>
      <c r="AW433" s="40"/>
      <c r="AX433" s="99"/>
      <c r="AY433" s="100"/>
      <c r="AZ433" s="3"/>
      <c r="BA433" s="168"/>
      <c r="BB433" s="169"/>
      <c r="BC433" s="169"/>
      <c r="BD433" s="169"/>
      <c r="BE433" s="169"/>
      <c r="BF433" s="169"/>
      <c r="BG433" s="170"/>
    </row>
    <row r="434" spans="1:59" s="4" customFormat="1" ht="20.149999999999999" hidden="1" customHeight="1" outlineLevel="1" thickBot="1" x14ac:dyDescent="0.25">
      <c r="B434" s="227"/>
      <c r="C434" s="220"/>
      <c r="D434" s="220"/>
      <c r="E434" s="220"/>
      <c r="F434" s="220"/>
      <c r="G434" s="220"/>
      <c r="H434" s="220"/>
      <c r="I434" s="220"/>
      <c r="J434" s="220"/>
      <c r="K434" s="220"/>
      <c r="L434" s="220"/>
      <c r="M434" s="220"/>
      <c r="N434" s="220"/>
      <c r="O434" s="220"/>
      <c r="P434" s="220"/>
      <c r="Q434" s="220"/>
      <c r="R434" s="220"/>
      <c r="S434" s="220"/>
      <c r="T434" s="220"/>
      <c r="U434" s="220"/>
      <c r="V434" s="220"/>
      <c r="W434" s="220"/>
      <c r="X434" s="220"/>
      <c r="Y434" s="220"/>
      <c r="Z434" s="220"/>
      <c r="AA434" s="220"/>
      <c r="AB434" s="220"/>
      <c r="AC434" s="220"/>
      <c r="AD434" s="220"/>
      <c r="AE434" s="220"/>
      <c r="AF434" s="220"/>
      <c r="AG434" s="210"/>
      <c r="AH434" s="114" t="e">
        <f ca="1">AVERAGE(AH435:AH440)</f>
        <v>#DIV/0!</v>
      </c>
      <c r="AI434" s="115" t="e">
        <f t="shared" ref="AI434:AK434" ca="1" si="541">AVERAGE(AI435:AI440)</f>
        <v>#DIV/0!</v>
      </c>
      <c r="AJ434" s="115" t="e">
        <f t="shared" ca="1" si="541"/>
        <v>#DIV/0!</v>
      </c>
      <c r="AK434" s="115" t="e">
        <f t="shared" ca="1" si="541"/>
        <v>#DIV/0!</v>
      </c>
      <c r="AL434" s="104" t="str">
        <f ca="1">IFERROR(AVERAGE(AL435:AL440),"-")</f>
        <v>-</v>
      </c>
      <c r="AM434" s="64"/>
      <c r="AN434" s="48" t="e">
        <f>AVERAGE(AN435:AN440)</f>
        <v>#DIV/0!</v>
      </c>
      <c r="AO434" s="30" t="e">
        <f>IF(AN434&gt;=0.285,"達成","未")</f>
        <v>#DIV/0!</v>
      </c>
      <c r="AP434" s="71"/>
      <c r="AQ434" s="72" t="e">
        <f>AVERAGE(AQ435:AQ440)</f>
        <v>#DIV/0!</v>
      </c>
      <c r="AR434" s="62" t="s">
        <v>15</v>
      </c>
      <c r="AS434" s="49" t="s">
        <v>16</v>
      </c>
      <c r="AT434" s="50" t="s">
        <v>58</v>
      </c>
      <c r="AU434" s="38" t="s">
        <v>56</v>
      </c>
      <c r="AV434" s="173" t="s">
        <v>57</v>
      </c>
      <c r="AW434" s="60" t="s">
        <v>66</v>
      </c>
      <c r="AX434" s="214" t="s">
        <v>91</v>
      </c>
      <c r="AY434" s="215">
        <f>MOD(AY432-AY430,7)</f>
        <v>5</v>
      </c>
      <c r="AZ434" s="97" t="s">
        <v>106</v>
      </c>
      <c r="BA434" s="111"/>
      <c r="BB434" s="111" t="s">
        <v>83</v>
      </c>
      <c r="BC434" s="111" t="s">
        <v>84</v>
      </c>
      <c r="BD434" s="111" t="s">
        <v>85</v>
      </c>
      <c r="BE434" s="111" t="s">
        <v>86</v>
      </c>
      <c r="BF434" s="111" t="s">
        <v>87</v>
      </c>
      <c r="BG434" s="111" t="s">
        <v>101</v>
      </c>
    </row>
    <row r="435" spans="1:59" s="4" customFormat="1" ht="20.149999999999999" hidden="1" customHeight="1" outlineLevel="1" x14ac:dyDescent="0.2">
      <c r="B435" s="51" t="str">
        <f>IF($R$5&lt;&gt;"",$R$5,"-")</f>
        <v>-</v>
      </c>
      <c r="C435" s="182"/>
      <c r="D435" s="182"/>
      <c r="E435" s="182"/>
      <c r="F435" s="182"/>
      <c r="G435" s="182"/>
      <c r="H435" s="182"/>
      <c r="I435" s="182"/>
      <c r="J435" s="182"/>
      <c r="K435" s="182"/>
      <c r="L435" s="182"/>
      <c r="M435" s="182"/>
      <c r="N435" s="182"/>
      <c r="O435" s="182"/>
      <c r="P435" s="182"/>
      <c r="Q435" s="182"/>
      <c r="R435" s="182"/>
      <c r="S435" s="182"/>
      <c r="T435" s="182"/>
      <c r="U435" s="182"/>
      <c r="V435" s="182"/>
      <c r="W435" s="182"/>
      <c r="X435" s="182"/>
      <c r="Y435" s="182"/>
      <c r="Z435" s="182"/>
      <c r="AA435" s="182"/>
      <c r="AB435" s="182"/>
      <c r="AC435" s="182"/>
      <c r="AD435" s="182"/>
      <c r="AE435" s="182"/>
      <c r="AF435" s="182"/>
      <c r="AG435" s="61"/>
      <c r="AH435" s="122" t="str">
        <f ca="1">IFERROR(IF(B435="-","-",IF(AY430=7,COUNTIF(OFFSET($C435,0,0,1,$AY430),"○")/(7-BB435),(COUNTIF(OFFSET($C435,0,0,1,$AY430),"○")+COUNTIF(OFFSET($C435,-14,DAY(EOMONTH(C428-1,0))-7+$AY430,1,7-$AY430),"○"))/(7-BB435))),"-")</f>
        <v>-</v>
      </c>
      <c r="AI435" s="116" t="str">
        <f ca="1">IF($B435="-","-",COUNTIF(OFFSET($C435,0,$AY430,1,7),"○")/7-BC435)</f>
        <v>-</v>
      </c>
      <c r="AJ435" s="145" t="str">
        <f ca="1">IF($B435="-","-",COUNTIF(OFFSET($C435,0,$AY430,1,7),"○")/7-BD435)</f>
        <v>-</v>
      </c>
      <c r="AK435" s="145" t="str">
        <f ca="1">IF($B435="-","-",COUNTIF(OFFSET($C435,0,$AY430,1,7),"○")/7-BE435)</f>
        <v>-</v>
      </c>
      <c r="AL435" s="146" t="str">
        <f ca="1">IF($B435="-","-",IF((AY438+SIGN(AY430))&lt;5,"-",COUNTIF(OFFSET(C435,0,AY430+21,1,7),"○")/(7-BF435)))</f>
        <v>-</v>
      </c>
      <c r="AM435" s="65">
        <f>AU435</f>
        <v>0</v>
      </c>
      <c r="AN435" s="41" t="str">
        <f>IFERROR(AM435/AS435,"")</f>
        <v/>
      </c>
      <c r="AO435" s="67" t="str">
        <f t="shared" ref="AO435:AO440" si="542">IFERROR(IF(B435="-",B435,IF(AM435/AS435&gt;=0.285,"達成","未")),"-")</f>
        <v>-</v>
      </c>
      <c r="AP435" s="73">
        <f t="shared" ref="AP435:AP440" si="543">AV435</f>
        <v>0</v>
      </c>
      <c r="AQ435" s="74" t="str">
        <f>IFERROR(AP435/AT435,"")</f>
        <v/>
      </c>
      <c r="AR435" s="176">
        <f>COUNT(C429:AG429)</f>
        <v>30</v>
      </c>
      <c r="AS435" s="175">
        <f t="shared" ref="AS435:AS440" si="544">IF(OR(B435="-",B435=""),0,IFERROR(AR435-COUNTIF(C435:AG435,"外"),))</f>
        <v>0</v>
      </c>
      <c r="AT435" s="175">
        <f t="shared" ref="AT435:AT440" si="545">AS435+AT421</f>
        <v>0</v>
      </c>
      <c r="AU435" s="175">
        <f t="shared" ref="AU435:AU440" si="546">COUNTIF(C435:AG435,"○")</f>
        <v>0</v>
      </c>
      <c r="AV435" s="175">
        <f t="shared" ref="AV435:AV440" si="547">AV421+AU435</f>
        <v>0</v>
      </c>
      <c r="AW435" s="98">
        <f>IF(C428&gt;DATE($K$6,$M$6,1),0,IF(SUM(AS435:AS440)=0,1,IF(AO434="達成",1,0)))</f>
        <v>0</v>
      </c>
      <c r="AX435" s="214"/>
      <c r="AY435" s="215"/>
      <c r="AZ435" s="98">
        <f>IF(C428&gt;DATE($K$6,$M$6,1),0,IF(SUM(AS435:AS440)=0,1,IF(AND(AH434&gt;0.285,AI434&gt;0.285,AJ434&gt;0.285,AK434&gt;0.285,AL434&gt;0.285),1,0)))</f>
        <v>0</v>
      </c>
      <c r="BA435" s="111" t="s">
        <v>95</v>
      </c>
      <c r="BB435" s="111">
        <f ca="1">IF(AY430=7,COUNTIF(OFFSET($C435,0,0,1,$AY430),"外"),COUNTIF(OFFSET($C435,0,0,1,$AY430),"外")+COUNTIF(OFFSET($C435,-13,DAY(EOMONTH(C428-1,0))-7+$AY430,1,7-$AY430),"外"))</f>
        <v>0</v>
      </c>
      <c r="BC435" s="111">
        <f ca="1">COUNTIF(OFFSET($C435,0,$AY430,1,7),"外")</f>
        <v>0</v>
      </c>
      <c r="BD435" s="111">
        <f ca="1">COUNTIF(OFFSET($C435,0,$AY430+7,1,7),"外")</f>
        <v>0</v>
      </c>
      <c r="BE435" s="111">
        <f ca="1">COUNTIF(OFFSET($C435,0,$AY430+14,1,7),"外")</f>
        <v>0</v>
      </c>
      <c r="BF435" s="111">
        <f ca="1">COUNTIF(OFFSET(C435,0,AY430+21,1,7),"外")</f>
        <v>0</v>
      </c>
      <c r="BG435" s="111">
        <f ca="1">SUM(BB435:BF435)</f>
        <v>0</v>
      </c>
    </row>
    <row r="436" spans="1:59" s="4" customFormat="1" ht="20.149999999999999" hidden="1" customHeight="1" outlineLevel="1" x14ac:dyDescent="0.2">
      <c r="B436" s="45" t="str">
        <f>IF($S$5&lt;&gt;"",$S$5,"-")</f>
        <v>-</v>
      </c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F436" s="12"/>
      <c r="AG436" s="180"/>
      <c r="AH436" s="90" t="str">
        <f ca="1">IFERROR(IF(B421="-","-",IF(AY430=7,COUNTIF(OFFSET($C436,0,0,1,$AY430),"○")/(7-BB436),(COUNTIF(OFFSET($C436,0,0,1,$AY430),"○")+COUNTIF(OFFSET($C436,-14,DAY(EOMONTH(C428-1,0))-7+$AY430,1,7-$AY430),"○"))/(7-BB436))),"-")</f>
        <v>-</v>
      </c>
      <c r="AI436" s="89" t="str">
        <f ca="1">IF(B436="-","-",COUNTIF(OFFSET($C436,0,$AY430,1,7),"○")/7-BC436)</f>
        <v>-</v>
      </c>
      <c r="AJ436" s="89" t="str">
        <f ca="1">IF($B436="-","-",COUNTIF(OFFSET($C436,0,$AY431,1,7),"○")/7-BD436)</f>
        <v>-</v>
      </c>
      <c r="AK436" s="89" t="str">
        <f ca="1">IF($B436="-","-",COUNTIF(OFFSET($C436,0,$AY430,1,7),"○")/7-BE436)</f>
        <v>-</v>
      </c>
      <c r="AL436" s="105" t="str">
        <f ca="1">IF($B436="-","-",IF((AY438+SIGN(AY430))&lt;5,"-",COUNTIF(OFFSET(C436,0,AY430+21,1,7),"○")/(7-BF436)))</f>
        <v>-</v>
      </c>
      <c r="AM436" s="172">
        <f t="shared" ref="AM436:AM438" si="548">AU436</f>
        <v>0</v>
      </c>
      <c r="AN436" s="41" t="str">
        <f t="shared" ref="AN436" si="549">IFERROR(AM436/AS436,"")</f>
        <v/>
      </c>
      <c r="AO436" s="66" t="str">
        <f t="shared" si="542"/>
        <v>-</v>
      </c>
      <c r="AP436" s="177">
        <f t="shared" si="543"/>
        <v>0</v>
      </c>
      <c r="AQ436" s="75" t="str">
        <f t="shared" ref="AQ436:AQ438" si="550">IFERROR(AP436/AT436,"")</f>
        <v/>
      </c>
      <c r="AR436" s="176">
        <f>COUNT(C429:AG429)</f>
        <v>30</v>
      </c>
      <c r="AS436" s="175">
        <f t="shared" si="544"/>
        <v>0</v>
      </c>
      <c r="AT436" s="175">
        <f t="shared" si="545"/>
        <v>0</v>
      </c>
      <c r="AU436" s="175">
        <f t="shared" si="546"/>
        <v>0</v>
      </c>
      <c r="AV436" s="175">
        <f t="shared" si="547"/>
        <v>0</v>
      </c>
      <c r="AW436" s="40"/>
      <c r="AX436" s="216" t="s">
        <v>92</v>
      </c>
      <c r="AY436" s="196">
        <f>SIGN(AY430)+SIGN(AY434)+AY438</f>
        <v>5</v>
      </c>
      <c r="BA436" s="111" t="s">
        <v>96</v>
      </c>
      <c r="BB436" s="111">
        <f ca="1">IF(AY430=7,COUNTIF(OFFSET($C436,0,0,1,$AY430),"外"),COUNTIF(OFFSET($C436,0,0,1,$AY430),"外")+COUNTIF(OFFSET($C436,-13,DAY(EOMONTH(C428-1,0))-7+$AY430,1,7-$AY430),"外"))</f>
        <v>0</v>
      </c>
      <c r="BC436" s="111">
        <f ca="1">COUNTIF(OFFSET($C436,0,$AY430,1,7),"外")</f>
        <v>0</v>
      </c>
      <c r="BD436" s="111">
        <f ca="1">COUNTIF(OFFSET($C436,0,$AY430+7,1,7),"外")</f>
        <v>0</v>
      </c>
      <c r="BE436" s="111">
        <f ca="1">COUNTIF(OFFSET($C436,0,$AY430+14,1,7),"外")</f>
        <v>0</v>
      </c>
      <c r="BF436" s="111">
        <f ca="1">COUNTIF(OFFSET(C436,0,AY430+21,1,7),"外")</f>
        <v>0</v>
      </c>
      <c r="BG436" s="111">
        <f t="shared" ref="BG436:BG438" ca="1" si="551">SUM(BB436:BF436)</f>
        <v>0</v>
      </c>
    </row>
    <row r="437" spans="1:59" s="4" customFormat="1" ht="20.149999999999999" hidden="1" customHeight="1" outlineLevel="1" x14ac:dyDescent="0.2">
      <c r="B437" s="45" t="str">
        <f>IF($T$5&lt;&gt;"",$T$5,"-")</f>
        <v>-</v>
      </c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F437" s="12"/>
      <c r="AG437" s="180"/>
      <c r="AH437" s="90" t="str">
        <f ca="1">IFERROR(IF(B437="-","-",IF(AY430=7,COUNTIF(OFFSET($C437,0,0,1,$AY430),"○")/(7-BB437),(COUNTIF(OFFSET($C437,0,0,1,$AY430),"○")+COUNTIF(OFFSET($C437,-14,DAY(EOMONTH(C428-1,0))-7+$AY430,1,7-$AY430),"○"))/(7-BB437))),"-")</f>
        <v>-</v>
      </c>
      <c r="AI437" s="89" t="str">
        <f ca="1">IF(B437="-","-",COUNTIF(OFFSET($C437,0,$AY430,1,7),"○")/7-BC437)</f>
        <v>-</v>
      </c>
      <c r="AJ437" s="89" t="str">
        <f ca="1">IF($B437="-","-",COUNTIF(OFFSET($C437,0,$AY430,1,7),"○")/7-BD437)</f>
        <v>-</v>
      </c>
      <c r="AK437" s="89" t="str">
        <f ca="1">IF($B437="-","-",COUNTIF(OFFSET($C437,0,$AY430,1,7),"○")/7-BE437)</f>
        <v>-</v>
      </c>
      <c r="AL437" s="105" t="str">
        <f ca="1">IF($B437="-","-",IF((AY438+SIGN(AY430))&lt;5,"-",COUNTIF(OFFSET(C437,0,AY430+21,1,7),"○")/(7-BF437)))</f>
        <v>-</v>
      </c>
      <c r="AM437" s="172">
        <f t="shared" si="548"/>
        <v>0</v>
      </c>
      <c r="AN437" s="41" t="str">
        <f>IFERROR(AM437/AS437,"")</f>
        <v/>
      </c>
      <c r="AO437" s="66" t="str">
        <f t="shared" si="542"/>
        <v>-</v>
      </c>
      <c r="AP437" s="177">
        <f t="shared" si="543"/>
        <v>0</v>
      </c>
      <c r="AQ437" s="75" t="str">
        <f t="shared" si="550"/>
        <v/>
      </c>
      <c r="AR437" s="176">
        <f>COUNT(C429:AG429)</f>
        <v>30</v>
      </c>
      <c r="AS437" s="175">
        <f t="shared" si="544"/>
        <v>0</v>
      </c>
      <c r="AT437" s="175">
        <f t="shared" si="545"/>
        <v>0</v>
      </c>
      <c r="AU437" s="175">
        <f t="shared" si="546"/>
        <v>0</v>
      </c>
      <c r="AV437" s="175">
        <f t="shared" si="547"/>
        <v>0</v>
      </c>
      <c r="AW437" s="40"/>
      <c r="AX437" s="217"/>
      <c r="AY437" s="197"/>
      <c r="BA437" s="111" t="s">
        <v>97</v>
      </c>
      <c r="BB437" s="111">
        <f ca="1">IF(AY430=7,COUNTIF(OFFSET($C437,0,0,1,$AY430),"外"),COUNTIF(OFFSET($C437,0,0,1,$AY430),"外")+COUNTIF(OFFSET($C437,-13,DAY(EOMONTH(C428-1,0))-7+$AY430,1,7-$AY430),"外"))</f>
        <v>0</v>
      </c>
      <c r="BC437" s="111">
        <f ca="1">COUNTIF(OFFSET($C437,0,$AY430,1,7),"外")</f>
        <v>0</v>
      </c>
      <c r="BD437" s="111">
        <f ca="1">COUNTIF(OFFSET($C437,0,$AY430+7,1,7),"外")</f>
        <v>0</v>
      </c>
      <c r="BE437" s="111">
        <f ca="1">COUNTIF(OFFSET($C437,0,$AY430+14,1,7),"外")</f>
        <v>0</v>
      </c>
      <c r="BF437" s="111">
        <f ca="1">COUNTIF(OFFSET(C437,0,AY430+21,1,7),"外")</f>
        <v>0</v>
      </c>
      <c r="BG437" s="111">
        <f t="shared" ca="1" si="551"/>
        <v>0</v>
      </c>
    </row>
    <row r="438" spans="1:59" s="4" customFormat="1" ht="20.149999999999999" hidden="1" customHeight="1" outlineLevel="1" x14ac:dyDescent="0.2">
      <c r="B438" s="45" t="str">
        <f>IF($U$5&lt;&gt;"",$U$5,"-")</f>
        <v>-</v>
      </c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F438" s="12"/>
      <c r="AG438" s="180"/>
      <c r="AH438" s="90" t="str">
        <f ca="1">IFERROR(IF(B438="-","-",IF(AY430=7,COUNTIF(OFFSET($C438,0,0,1,$AY430),"○")/(7-BB438),(COUNTIF(OFFSET($C438,0,0,1,$AY430),"○")+COUNTIF(OFFSET($C438,-14,DAY(EOMONTH(C428-1,0))-7+$AY430,1,7-$AY430),"○"))/(7-BB438))),"-")</f>
        <v>-</v>
      </c>
      <c r="AI438" s="89" t="str">
        <f ca="1">IF(B438="-","-",COUNTIF(OFFSET($C438,0,$AY430,1,7),"○")/7-BC438)</f>
        <v>-</v>
      </c>
      <c r="AJ438" s="89" t="str">
        <f ca="1">IF($B438="-","-",COUNTIF(OFFSET($C438,0,$AY430,1,7),"○")/7-BD438)</f>
        <v>-</v>
      </c>
      <c r="AK438" s="89" t="str">
        <f ca="1">IF($B438="-","-",COUNTIF(OFFSET($C438,0,$AY430,1,7),"○")/7-BE438)</f>
        <v>-</v>
      </c>
      <c r="AL438" s="105" t="str">
        <f ca="1">IF($B438="-","-",IF((AY438+SIGN(AY430))&lt;5,"-",COUNTIF(OFFSET(C438,0,AY430+21,1,7),"○")/(7-BF438)))</f>
        <v>-</v>
      </c>
      <c r="AM438" s="172">
        <f t="shared" si="548"/>
        <v>0</v>
      </c>
      <c r="AN438" s="41" t="str">
        <f t="shared" ref="AN438:AN439" si="552">IFERROR(AM438/AS438,"")</f>
        <v/>
      </c>
      <c r="AO438" s="66" t="str">
        <f t="shared" si="542"/>
        <v>-</v>
      </c>
      <c r="AP438" s="177">
        <f t="shared" si="543"/>
        <v>0</v>
      </c>
      <c r="AQ438" s="75" t="str">
        <f t="shared" si="550"/>
        <v/>
      </c>
      <c r="AR438" s="176">
        <f>COUNT(C429:AG429)</f>
        <v>30</v>
      </c>
      <c r="AS438" s="175">
        <f t="shared" si="544"/>
        <v>0</v>
      </c>
      <c r="AT438" s="175">
        <f t="shared" si="545"/>
        <v>0</v>
      </c>
      <c r="AU438" s="175">
        <f t="shared" si="546"/>
        <v>0</v>
      </c>
      <c r="AV438" s="175">
        <f t="shared" si="547"/>
        <v>0</v>
      </c>
      <c r="AW438" s="40"/>
      <c r="AX438" s="194" t="s">
        <v>93</v>
      </c>
      <c r="AY438" s="196">
        <f>ROUNDDOWN((AY432-AY430)/7,0)</f>
        <v>3</v>
      </c>
      <c r="BA438" s="111" t="s">
        <v>98</v>
      </c>
      <c r="BB438" s="111">
        <f ca="1">IF(AY430=7,COUNTIF(OFFSET($C438,0,0,1,$AY430),"外"),COUNTIF(OFFSET($C438,0,0,1,$AY430),"外")+COUNTIF(OFFSET($C438,-13,DAY(EOMONTH(C428-1,0))-7+$AY430,1,7-$AY430),"外"))</f>
        <v>0</v>
      </c>
      <c r="BC438" s="111">
        <f ca="1">COUNTIF(OFFSET($C438,0,$AY430,1,7),"外")</f>
        <v>0</v>
      </c>
      <c r="BD438" s="111">
        <f ca="1">COUNTIF(OFFSET($C438,0,$AY430+7,1,7),"外")</f>
        <v>0</v>
      </c>
      <c r="BE438" s="111">
        <f ca="1">COUNTIF(OFFSET($C438,0,$AY430+14,1,7),"外")</f>
        <v>0</v>
      </c>
      <c r="BF438" s="111">
        <f ca="1">COUNTIF(OFFSET(C438,0,AY430+21,1,7),"外")</f>
        <v>0</v>
      </c>
      <c r="BG438" s="111">
        <f t="shared" ca="1" si="551"/>
        <v>0</v>
      </c>
    </row>
    <row r="439" spans="1:59" s="4" customFormat="1" ht="20.149999999999999" hidden="1" customHeight="1" outlineLevel="1" x14ac:dyDescent="0.2">
      <c r="B439" s="45" t="str">
        <f>IF($V$5&lt;&gt;"",$V$5,"-")</f>
        <v>-</v>
      </c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12"/>
      <c r="AG439" s="180"/>
      <c r="AH439" s="90" t="str">
        <f ca="1">IFERROR(IF(B439="-","-",IF(AY430=7,COUNTIF(OFFSET($C439,0,0,1,$AY430),"○")/(7-BB439),(COUNTIF(OFFSET($C439,0,0,1,$AY430),"○")+COUNTIF(OFFSET($C439,-14,DAY(EOMONTH(C428-1,0))-7+$AY430,1,7-$AY430),"○"))/(7-BB439))),"-")</f>
        <v>-</v>
      </c>
      <c r="AI439" s="89" t="str">
        <f ca="1">IF(B439="-","-",COUNTIF(OFFSET($C439,0,$AY430,1,7),"○")/7-BC439)</f>
        <v>-</v>
      </c>
      <c r="AJ439" s="89" t="str">
        <f ca="1">IF($B439="-","-",COUNTIF(OFFSET($C439,0,$AY430,1,7),"○")/7-BD439)</f>
        <v>-</v>
      </c>
      <c r="AK439" s="89" t="str">
        <f ca="1">IF($B439="-","-",COUNTIF(OFFSET($C439,0,$AY430,1,7),"○")/7-BE439)</f>
        <v>-</v>
      </c>
      <c r="AL439" s="105" t="str">
        <f ca="1">IF($B439="-","-",IF((AY438+SIGN(AY430))&lt;5,"-",COUNTIF(OFFSET(C439,0,AY430+21,1,7),"○")/(7-BF439)))</f>
        <v>-</v>
      </c>
      <c r="AM439" s="172">
        <f>AU439</f>
        <v>0</v>
      </c>
      <c r="AN439" s="41" t="str">
        <f t="shared" si="552"/>
        <v/>
      </c>
      <c r="AO439" s="66" t="str">
        <f t="shared" si="542"/>
        <v>-</v>
      </c>
      <c r="AP439" s="177">
        <f t="shared" si="543"/>
        <v>0</v>
      </c>
      <c r="AQ439" s="75" t="str">
        <f>IFERROR(AP439/AT439,"")</f>
        <v/>
      </c>
      <c r="AR439" s="176">
        <f>COUNT(C429:AG429)</f>
        <v>30</v>
      </c>
      <c r="AS439" s="175">
        <f t="shared" si="544"/>
        <v>0</v>
      </c>
      <c r="AT439" s="175">
        <f t="shared" si="545"/>
        <v>0</v>
      </c>
      <c r="AU439" s="175">
        <f t="shared" si="546"/>
        <v>0</v>
      </c>
      <c r="AV439" s="175">
        <f t="shared" si="547"/>
        <v>0</v>
      </c>
      <c r="AW439" s="40"/>
      <c r="AX439" s="195"/>
      <c r="AY439" s="197"/>
      <c r="BA439" s="111" t="s">
        <v>99</v>
      </c>
      <c r="BB439" s="111">
        <f ca="1">IF(AY430=7,COUNTIF(OFFSET($C439,0,0,1,$AY430),"外"),COUNTIF(OFFSET($C439,0,0,1,$AY430),"外")+COUNTIF(OFFSET($C439,-13,DAY(EOMONTH(C428-1,0))-7+$AY430,1,7-$AY430),"外"))</f>
        <v>0</v>
      </c>
      <c r="BC439" s="111">
        <f ca="1">COUNTIF(OFFSET($C439,0,$AY430,1,7),"外")</f>
        <v>0</v>
      </c>
      <c r="BD439" s="111">
        <f ca="1">COUNTIF(OFFSET($C439,0,$AY430+7,1,7),"外")</f>
        <v>0</v>
      </c>
      <c r="BE439" s="111">
        <f ca="1">COUNTIF(OFFSET($C439,0,$AY430+14,1,7),"外")</f>
        <v>0</v>
      </c>
      <c r="BF439" s="111">
        <f ca="1">COUNTIF(OFFSET(C439,0,AY430+21,1,7),"外")</f>
        <v>0</v>
      </c>
      <c r="BG439" s="111">
        <f ca="1">SUM(BB439:BF439)</f>
        <v>0</v>
      </c>
    </row>
    <row r="440" spans="1:59" s="4" customFormat="1" ht="20.149999999999999" hidden="1" customHeight="1" outlineLevel="1" thickBot="1" x14ac:dyDescent="0.25">
      <c r="B440" s="46" t="str">
        <f>IF($W$5&lt;&gt;"",$W$5,"-")</f>
        <v>-</v>
      </c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F440" s="13"/>
      <c r="AG440" s="55"/>
      <c r="AH440" s="91" t="str">
        <f ca="1">IFERROR(IF(B440="-","-",IF(AY430=7,COUNTIF(OFFSET($C440,0,0,1,$AY430),"○")/(7-BB440),(COUNTIF(OFFSET($C440,0,0,1,$AY430),"○")+COUNTIF(OFFSET($C440,-14,DAY(EOMONTH(C428-1,0))-7+$AY430,1,7-$AY430),"○"))/(7-BB440))),"-")</f>
        <v>-</v>
      </c>
      <c r="AI440" s="92" t="str">
        <f ca="1">IF(B440="-","-",COUNTIF(OFFSET($C440,0,$AY430,1,7),"○")/7-BC440)</f>
        <v>-</v>
      </c>
      <c r="AJ440" s="92" t="str">
        <f ca="1">IF($B440="-","-",COUNTIF(OFFSET($C440,0,$AY430,1,7),"○")/7-BD440)</f>
        <v>-</v>
      </c>
      <c r="AK440" s="92" t="str">
        <f ca="1">IF($B440="-","-",COUNTIF(OFFSET($C440,0,$AY430,1,7),"○")/7-BE440)</f>
        <v>-</v>
      </c>
      <c r="AL440" s="106" t="str">
        <f ca="1">IF($B440="-","-",IF((AY438+SIGN(AY430))&lt;5,"-",COUNTIF(OFFSET(C440,0,AY430+21,1,7),"○")/(7-BF440)))</f>
        <v>-</v>
      </c>
      <c r="AM440" s="64">
        <f t="shared" ref="AM440" si="553">AU440</f>
        <v>0</v>
      </c>
      <c r="AN440" s="48" t="str">
        <f>IFERROR(AM440/AS440,"")</f>
        <v/>
      </c>
      <c r="AO440" s="30" t="str">
        <f t="shared" si="542"/>
        <v>-</v>
      </c>
      <c r="AP440" s="71">
        <f t="shared" si="543"/>
        <v>0</v>
      </c>
      <c r="AQ440" s="72" t="str">
        <f t="shared" ref="AQ440" si="554">IFERROR(AP440/AT440,"")</f>
        <v/>
      </c>
      <c r="AR440" s="176">
        <f>COUNT(C429:AG429)</f>
        <v>30</v>
      </c>
      <c r="AS440" s="175">
        <f t="shared" si="544"/>
        <v>0</v>
      </c>
      <c r="AT440" s="175">
        <f t="shared" si="545"/>
        <v>0</v>
      </c>
      <c r="AU440" s="175">
        <f t="shared" si="546"/>
        <v>0</v>
      </c>
      <c r="AV440" s="175">
        <f t="shared" si="547"/>
        <v>0</v>
      </c>
      <c r="AW440" s="40"/>
      <c r="AX440" s="101"/>
      <c r="AY440" s="102"/>
      <c r="BA440" s="111" t="s">
        <v>100</v>
      </c>
      <c r="BB440" s="111">
        <f ca="1">IF(AY430=7,COUNTIF(OFFSET($C440,0,0,1,$AY430),"外"),COUNTIF(OFFSET($C440,0,0,1,$AY430),"外")+COUNTIF(OFFSET($C440,-13,DAY(EOMONTH(C428-1,0))-7+$AY430,1,7-$AY430),"外"))</f>
        <v>0</v>
      </c>
      <c r="BC440" s="111">
        <f ca="1">COUNTIF(OFFSET($C440,0,$AY430,1,7),"外")</f>
        <v>0</v>
      </c>
      <c r="BD440" s="111">
        <f ca="1">COUNTIF(OFFSET($C440,0,$AY430+7,1,7),"外")</f>
        <v>0</v>
      </c>
      <c r="BE440" s="111">
        <f ca="1">COUNTIF(OFFSET($C440,0,$AY430+14,1,7),"外")</f>
        <v>0</v>
      </c>
      <c r="BF440" s="111">
        <f ca="1">COUNTIF(OFFSET(C440,0,AY430+21,1,7),"外")</f>
        <v>0</v>
      </c>
      <c r="BG440" s="111">
        <f t="shared" ref="BG440" ca="1" si="555">SUM(BB440:BF440)</f>
        <v>0</v>
      </c>
    </row>
    <row r="441" spans="1:59" ht="13.5" hidden="1" outlineLevel="1" thickBot="1" x14ac:dyDescent="0.25">
      <c r="AV441" s="32"/>
    </row>
    <row r="442" spans="1:59" s="4" customFormat="1" ht="13" hidden="1" customHeight="1" outlineLevel="1" x14ac:dyDescent="0.2">
      <c r="A442" s="2"/>
      <c r="B442" s="181" t="s">
        <v>0</v>
      </c>
      <c r="C442" s="252">
        <f>DATE(YEAR(C428),MONTH(C428)+1,DAY(C428))</f>
        <v>46508</v>
      </c>
      <c r="D442" s="253"/>
      <c r="E442" s="253"/>
      <c r="F442" s="253"/>
      <c r="G442" s="253"/>
      <c r="H442" s="253"/>
      <c r="I442" s="253"/>
      <c r="J442" s="253"/>
      <c r="K442" s="253"/>
      <c r="L442" s="253"/>
      <c r="M442" s="253"/>
      <c r="N442" s="253"/>
      <c r="O442" s="253"/>
      <c r="P442" s="253"/>
      <c r="Q442" s="253"/>
      <c r="R442" s="253"/>
      <c r="S442" s="253"/>
      <c r="T442" s="253"/>
      <c r="U442" s="253"/>
      <c r="V442" s="253"/>
      <c r="W442" s="253"/>
      <c r="X442" s="253"/>
      <c r="Y442" s="253"/>
      <c r="Z442" s="253"/>
      <c r="AA442" s="253"/>
      <c r="AB442" s="253"/>
      <c r="AC442" s="253"/>
      <c r="AD442" s="253"/>
      <c r="AE442" s="253"/>
      <c r="AF442" s="253"/>
      <c r="AG442" s="253"/>
      <c r="AH442" s="254" t="s">
        <v>113</v>
      </c>
      <c r="AI442" s="255"/>
      <c r="AJ442" s="255"/>
      <c r="AK442" s="255"/>
      <c r="AL442" s="256"/>
      <c r="AM442" s="260" t="s">
        <v>46</v>
      </c>
      <c r="AN442" s="261"/>
      <c r="AO442" s="262"/>
      <c r="AP442" s="266" t="s">
        <v>11</v>
      </c>
      <c r="AQ442" s="267"/>
      <c r="AR442" s="270" t="s">
        <v>15</v>
      </c>
      <c r="AS442" s="206" t="s">
        <v>16</v>
      </c>
      <c r="AT442" s="221" t="s">
        <v>17</v>
      </c>
      <c r="AU442" s="241"/>
      <c r="AV442" s="241"/>
      <c r="AW442" s="40"/>
      <c r="AX442" s="242" t="s">
        <v>88</v>
      </c>
      <c r="AY442" s="243"/>
      <c r="AZ442" s="2"/>
      <c r="BA442" s="2"/>
      <c r="BB442" s="2"/>
      <c r="BC442" s="2"/>
      <c r="BD442" s="2"/>
      <c r="BE442" s="2"/>
      <c r="BF442" s="2"/>
      <c r="BG442" s="2"/>
    </row>
    <row r="443" spans="1:59" s="4" customFormat="1" ht="13" hidden="1" customHeight="1" outlineLevel="1" x14ac:dyDescent="0.2">
      <c r="A443" s="2"/>
      <c r="B443" s="10" t="s">
        <v>1</v>
      </c>
      <c r="C443" s="11">
        <f>DATE(YEAR(C442),MONTH(C442),DAY(C442))</f>
        <v>46508</v>
      </c>
      <c r="D443" s="11">
        <f>IF(MONTH(DATE(YEAR(C443),MONTH(C443),DAY(C443)+1))=MONTH($C442),DATE(YEAR(C443),MONTH(C443),DAY(C443)+1),"")</f>
        <v>46509</v>
      </c>
      <c r="E443" s="11">
        <f t="shared" ref="E443:AG443" si="556">IF(MONTH(DATE(YEAR(D443),MONTH(D443),DAY(D443)+1))=MONTH($C442),DATE(YEAR(D443),MONTH(D443),DAY(D443)+1),"")</f>
        <v>46510</v>
      </c>
      <c r="F443" s="16">
        <f t="shared" si="556"/>
        <v>46511</v>
      </c>
      <c r="G443" s="11">
        <f t="shared" si="556"/>
        <v>46512</v>
      </c>
      <c r="H443" s="11">
        <f t="shared" si="556"/>
        <v>46513</v>
      </c>
      <c r="I443" s="11">
        <f t="shared" si="556"/>
        <v>46514</v>
      </c>
      <c r="J443" s="11">
        <f t="shared" si="556"/>
        <v>46515</v>
      </c>
      <c r="K443" s="11">
        <f t="shared" si="556"/>
        <v>46516</v>
      </c>
      <c r="L443" s="11">
        <f t="shared" si="556"/>
        <v>46517</v>
      </c>
      <c r="M443" s="11">
        <f t="shared" si="556"/>
        <v>46518</v>
      </c>
      <c r="N443" s="11">
        <f t="shared" si="556"/>
        <v>46519</v>
      </c>
      <c r="O443" s="11">
        <f t="shared" si="556"/>
        <v>46520</v>
      </c>
      <c r="P443" s="11">
        <f t="shared" si="556"/>
        <v>46521</v>
      </c>
      <c r="Q443" s="11">
        <f t="shared" si="556"/>
        <v>46522</v>
      </c>
      <c r="R443" s="11">
        <f t="shared" si="556"/>
        <v>46523</v>
      </c>
      <c r="S443" s="11">
        <f t="shared" si="556"/>
        <v>46524</v>
      </c>
      <c r="T443" s="11">
        <f t="shared" si="556"/>
        <v>46525</v>
      </c>
      <c r="U443" s="11">
        <f t="shared" si="556"/>
        <v>46526</v>
      </c>
      <c r="V443" s="11">
        <f t="shared" si="556"/>
        <v>46527</v>
      </c>
      <c r="W443" s="11">
        <f t="shared" si="556"/>
        <v>46528</v>
      </c>
      <c r="X443" s="11">
        <f t="shared" si="556"/>
        <v>46529</v>
      </c>
      <c r="Y443" s="11">
        <f t="shared" si="556"/>
        <v>46530</v>
      </c>
      <c r="Z443" s="11">
        <f t="shared" si="556"/>
        <v>46531</v>
      </c>
      <c r="AA443" s="11">
        <f t="shared" si="556"/>
        <v>46532</v>
      </c>
      <c r="AB443" s="11">
        <f t="shared" si="556"/>
        <v>46533</v>
      </c>
      <c r="AC443" s="11">
        <f t="shared" si="556"/>
        <v>46534</v>
      </c>
      <c r="AD443" s="11">
        <f t="shared" si="556"/>
        <v>46535</v>
      </c>
      <c r="AE443" s="11">
        <f t="shared" si="556"/>
        <v>46536</v>
      </c>
      <c r="AF443" s="11">
        <f t="shared" si="556"/>
        <v>46537</v>
      </c>
      <c r="AG443" s="29">
        <f t="shared" si="556"/>
        <v>46538</v>
      </c>
      <c r="AH443" s="257"/>
      <c r="AI443" s="258"/>
      <c r="AJ443" s="258"/>
      <c r="AK443" s="258"/>
      <c r="AL443" s="259"/>
      <c r="AM443" s="263"/>
      <c r="AN443" s="264"/>
      <c r="AO443" s="265"/>
      <c r="AP443" s="268"/>
      <c r="AQ443" s="269"/>
      <c r="AR443" s="271"/>
      <c r="AS443" s="207"/>
      <c r="AT443" s="221"/>
      <c r="AU443" s="241"/>
      <c r="AV443" s="241"/>
      <c r="AW443" s="40"/>
      <c r="AX443" s="244"/>
      <c r="AY443" s="245"/>
      <c r="AZ443" s="2"/>
      <c r="BA443" s="2"/>
      <c r="BB443" s="2"/>
      <c r="BC443" s="2"/>
      <c r="BD443" s="2"/>
      <c r="BE443" s="2"/>
      <c r="BF443" s="2"/>
      <c r="BG443" s="2"/>
    </row>
    <row r="444" spans="1:59" s="4" customFormat="1" ht="13" hidden="1" customHeight="1" outlineLevel="1" x14ac:dyDescent="0.2">
      <c r="A444" s="2"/>
      <c r="B444" s="10" t="s">
        <v>2</v>
      </c>
      <c r="C444" s="12" t="str">
        <f t="shared" ref="C444:AG444" si="557">TEXT(C443,"aaa")</f>
        <v>土</v>
      </c>
      <c r="D444" s="12" t="str">
        <f t="shared" si="557"/>
        <v>日</v>
      </c>
      <c r="E444" s="12" t="str">
        <f t="shared" si="557"/>
        <v>月</v>
      </c>
      <c r="F444" s="17" t="str">
        <f t="shared" si="557"/>
        <v>火</v>
      </c>
      <c r="G444" s="12" t="str">
        <f t="shared" si="557"/>
        <v>水</v>
      </c>
      <c r="H444" s="12" t="str">
        <f t="shared" si="557"/>
        <v>木</v>
      </c>
      <c r="I444" s="12" t="str">
        <f t="shared" si="557"/>
        <v>金</v>
      </c>
      <c r="J444" s="12" t="str">
        <f t="shared" si="557"/>
        <v>土</v>
      </c>
      <c r="K444" s="12" t="str">
        <f t="shared" si="557"/>
        <v>日</v>
      </c>
      <c r="L444" s="12" t="str">
        <f t="shared" si="557"/>
        <v>月</v>
      </c>
      <c r="M444" s="12" t="str">
        <f t="shared" si="557"/>
        <v>火</v>
      </c>
      <c r="N444" s="12" t="str">
        <f t="shared" si="557"/>
        <v>水</v>
      </c>
      <c r="O444" s="12" t="str">
        <f t="shared" si="557"/>
        <v>木</v>
      </c>
      <c r="P444" s="12" t="str">
        <f t="shared" si="557"/>
        <v>金</v>
      </c>
      <c r="Q444" s="12" t="str">
        <f t="shared" si="557"/>
        <v>土</v>
      </c>
      <c r="R444" s="12" t="str">
        <f t="shared" si="557"/>
        <v>日</v>
      </c>
      <c r="S444" s="12" t="str">
        <f t="shared" si="557"/>
        <v>月</v>
      </c>
      <c r="T444" s="12" t="str">
        <f t="shared" si="557"/>
        <v>火</v>
      </c>
      <c r="U444" s="12" t="str">
        <f t="shared" si="557"/>
        <v>水</v>
      </c>
      <c r="V444" s="12" t="str">
        <f t="shared" si="557"/>
        <v>木</v>
      </c>
      <c r="W444" s="12" t="str">
        <f t="shared" si="557"/>
        <v>金</v>
      </c>
      <c r="X444" s="12" t="str">
        <f t="shared" si="557"/>
        <v>土</v>
      </c>
      <c r="Y444" s="12" t="str">
        <f t="shared" si="557"/>
        <v>日</v>
      </c>
      <c r="Z444" s="12" t="str">
        <f t="shared" si="557"/>
        <v>月</v>
      </c>
      <c r="AA444" s="12" t="str">
        <f t="shared" si="557"/>
        <v>火</v>
      </c>
      <c r="AB444" s="12" t="str">
        <f t="shared" si="557"/>
        <v>水</v>
      </c>
      <c r="AC444" s="12" t="str">
        <f t="shared" si="557"/>
        <v>木</v>
      </c>
      <c r="AD444" s="12" t="str">
        <f t="shared" si="557"/>
        <v>金</v>
      </c>
      <c r="AE444" s="12" t="str">
        <f t="shared" si="557"/>
        <v>土</v>
      </c>
      <c r="AF444" s="12" t="str">
        <f t="shared" si="557"/>
        <v>日</v>
      </c>
      <c r="AG444" s="180" t="str">
        <f t="shared" si="557"/>
        <v>月</v>
      </c>
      <c r="AH444" s="246" t="s">
        <v>83</v>
      </c>
      <c r="AI444" s="247" t="s">
        <v>84</v>
      </c>
      <c r="AJ444" s="247" t="s">
        <v>85</v>
      </c>
      <c r="AK444" s="247" t="s">
        <v>86</v>
      </c>
      <c r="AL444" s="248" t="s">
        <v>87</v>
      </c>
      <c r="AM444" s="249" t="s">
        <v>40</v>
      </c>
      <c r="AN444" s="228" t="s">
        <v>12</v>
      </c>
      <c r="AO444" s="231" t="s">
        <v>47</v>
      </c>
      <c r="AP444" s="234" t="s">
        <v>40</v>
      </c>
      <c r="AQ444" s="237" t="s">
        <v>13</v>
      </c>
      <c r="AR444" s="240"/>
      <c r="AS444" s="221"/>
      <c r="AT444" s="221"/>
      <c r="AU444" s="171"/>
      <c r="AV444" s="171"/>
      <c r="AW444" s="40"/>
      <c r="AX444" s="223" t="s">
        <v>89</v>
      </c>
      <c r="AY444" s="224">
        <f>ABS(IF(WEEKDAY(C442,3)=0,7,WEEKDAY(C442,3)-7))</f>
        <v>2</v>
      </c>
      <c r="AZ444" s="2"/>
      <c r="BA444" s="2"/>
      <c r="BB444" s="2"/>
      <c r="BC444" s="2"/>
      <c r="BD444" s="2"/>
      <c r="BE444" s="2"/>
      <c r="BF444" s="2"/>
      <c r="BG444" s="2"/>
    </row>
    <row r="445" spans="1:59" s="4" customFormat="1" ht="27" hidden="1" customHeight="1" outlineLevel="1" x14ac:dyDescent="0.2">
      <c r="A445" s="3"/>
      <c r="B445" s="225" t="s">
        <v>3</v>
      </c>
      <c r="C445" s="218" t="str">
        <f>IFERROR(VLOOKUP(C443,祝日一覧!$A:$C,3,FALSE),"")</f>
        <v/>
      </c>
      <c r="D445" s="218" t="str">
        <f>IFERROR(VLOOKUP(D443,祝日一覧!$A:$C,3,FALSE),"")</f>
        <v/>
      </c>
      <c r="E445" s="218" t="str">
        <f>IFERROR(VLOOKUP(E443,祝日一覧!$A:$C,3,FALSE),"")</f>
        <v>憲法記念日</v>
      </c>
      <c r="F445" s="218" t="str">
        <f>IFERROR(VLOOKUP(F443,祝日一覧!$A:$C,3,FALSE),"")</f>
        <v>みどりの日</v>
      </c>
      <c r="G445" s="218" t="str">
        <f>IFERROR(VLOOKUP(G443,祝日一覧!$A:$C,3,FALSE),"")</f>
        <v>こどもの日</v>
      </c>
      <c r="H445" s="218" t="str">
        <f>IFERROR(VLOOKUP(H443,祝日一覧!$A:$C,3,FALSE),"")</f>
        <v/>
      </c>
      <c r="I445" s="218" t="str">
        <f>IFERROR(VLOOKUP(I443,祝日一覧!$A:$C,3,FALSE),"")</f>
        <v/>
      </c>
      <c r="J445" s="218" t="str">
        <f>IFERROR(VLOOKUP(J443,祝日一覧!$A:$C,3,FALSE),"")</f>
        <v/>
      </c>
      <c r="K445" s="218" t="str">
        <f>IFERROR(VLOOKUP(K443,祝日一覧!$A:$C,3,FALSE),"")</f>
        <v/>
      </c>
      <c r="L445" s="218" t="str">
        <f>IFERROR(VLOOKUP(L443,祝日一覧!$A:$C,3,FALSE),"")</f>
        <v/>
      </c>
      <c r="M445" s="218" t="str">
        <f>IFERROR(VLOOKUP(M443,祝日一覧!$A:$C,3,FALSE),"")</f>
        <v/>
      </c>
      <c r="N445" s="218" t="str">
        <f>IFERROR(VLOOKUP(N443,祝日一覧!$A:$C,3,FALSE),"")</f>
        <v/>
      </c>
      <c r="O445" s="218" t="str">
        <f>IFERROR(VLOOKUP(O443,祝日一覧!$A:$C,3,FALSE),"")</f>
        <v/>
      </c>
      <c r="P445" s="218" t="str">
        <f>IFERROR(VLOOKUP(P443,祝日一覧!$A:$C,3,FALSE),"")</f>
        <v/>
      </c>
      <c r="Q445" s="218" t="str">
        <f>IFERROR(VLOOKUP(Q443,祝日一覧!$A:$C,3,FALSE),"")</f>
        <v/>
      </c>
      <c r="R445" s="218" t="str">
        <f>IFERROR(VLOOKUP(R443,祝日一覧!$A:$C,3,FALSE),"")</f>
        <v/>
      </c>
      <c r="S445" s="218" t="str">
        <f>IFERROR(VLOOKUP(S443,祝日一覧!$A:$C,3,FALSE),"")</f>
        <v/>
      </c>
      <c r="T445" s="218" t="str">
        <f>IFERROR(VLOOKUP(T443,祝日一覧!$A:$C,3,FALSE),"")</f>
        <v/>
      </c>
      <c r="U445" s="218" t="str">
        <f>IFERROR(VLOOKUP(U443,祝日一覧!$A:$C,3,FALSE),"")</f>
        <v/>
      </c>
      <c r="V445" s="218" t="str">
        <f>IFERROR(VLOOKUP(V443,祝日一覧!$A:$C,3,FALSE),"")</f>
        <v/>
      </c>
      <c r="W445" s="218" t="str">
        <f>IFERROR(VLOOKUP(W443,祝日一覧!$A:$C,3,FALSE),"")</f>
        <v/>
      </c>
      <c r="X445" s="218" t="str">
        <f>IFERROR(VLOOKUP(X443,祝日一覧!$A:$C,3,FALSE),"")</f>
        <v/>
      </c>
      <c r="Y445" s="218" t="str">
        <f>IFERROR(VLOOKUP(Y443,祝日一覧!$A:$C,3,FALSE),"")</f>
        <v/>
      </c>
      <c r="Z445" s="218" t="str">
        <f>IFERROR(VLOOKUP(Z443,祝日一覧!$A:$C,3,FALSE),"")</f>
        <v/>
      </c>
      <c r="AA445" s="218" t="str">
        <f>IFERROR(VLOOKUP(AA443,祝日一覧!$A:$C,3,FALSE),"")</f>
        <v/>
      </c>
      <c r="AB445" s="218" t="str">
        <f>IFERROR(VLOOKUP(AB443,祝日一覧!$A:$C,3,FALSE),"")</f>
        <v/>
      </c>
      <c r="AC445" s="218" t="str">
        <f>IFERROR(VLOOKUP(AC443,祝日一覧!$A:$C,3,FALSE),"")</f>
        <v/>
      </c>
      <c r="AD445" s="218" t="str">
        <f>IFERROR(VLOOKUP(AD443,祝日一覧!$A:$C,3,FALSE),"")</f>
        <v/>
      </c>
      <c r="AE445" s="218" t="str">
        <f>IFERROR(VLOOKUP(AE443,祝日一覧!$A:$C,3,FALSE),"")</f>
        <v/>
      </c>
      <c r="AF445" s="218" t="str">
        <f>IFERROR(VLOOKUP(AF443,祝日一覧!$A:$C,3,FALSE),"")</f>
        <v/>
      </c>
      <c r="AG445" s="208" t="str">
        <f>IFERROR(VLOOKUP(AG443,祝日一覧!$A:$C,3,FALSE),"")</f>
        <v/>
      </c>
      <c r="AH445" s="246"/>
      <c r="AI445" s="247"/>
      <c r="AJ445" s="247"/>
      <c r="AK445" s="247"/>
      <c r="AL445" s="248"/>
      <c r="AM445" s="250"/>
      <c r="AN445" s="229"/>
      <c r="AO445" s="232"/>
      <c r="AP445" s="235"/>
      <c r="AQ445" s="238"/>
      <c r="AR445" s="240"/>
      <c r="AS445" s="221"/>
      <c r="AT445" s="222"/>
      <c r="AU445" s="179"/>
      <c r="AV445" s="171"/>
      <c r="AW445" s="40"/>
      <c r="AX445" s="223"/>
      <c r="AY445" s="224"/>
      <c r="AZ445" s="3"/>
      <c r="BA445" s="3"/>
      <c r="BB445" s="3"/>
      <c r="BC445" s="3"/>
      <c r="BD445" s="3"/>
      <c r="BE445" s="3"/>
      <c r="BF445" s="3"/>
      <c r="BG445" s="3"/>
    </row>
    <row r="446" spans="1:59" s="4" customFormat="1" ht="27" hidden="1" customHeight="1" outlineLevel="1" x14ac:dyDescent="0.2">
      <c r="A446" s="3"/>
      <c r="B446" s="226"/>
      <c r="C446" s="219"/>
      <c r="D446" s="219"/>
      <c r="E446" s="219"/>
      <c r="F446" s="219"/>
      <c r="G446" s="219"/>
      <c r="H446" s="219"/>
      <c r="I446" s="219"/>
      <c r="J446" s="219"/>
      <c r="K446" s="219"/>
      <c r="L446" s="219"/>
      <c r="M446" s="219"/>
      <c r="N446" s="219"/>
      <c r="O446" s="219"/>
      <c r="P446" s="219"/>
      <c r="Q446" s="219"/>
      <c r="R446" s="219"/>
      <c r="S446" s="219"/>
      <c r="T446" s="219"/>
      <c r="U446" s="219"/>
      <c r="V446" s="219"/>
      <c r="W446" s="219"/>
      <c r="X446" s="219"/>
      <c r="Y446" s="219"/>
      <c r="Z446" s="219"/>
      <c r="AA446" s="219"/>
      <c r="AB446" s="219"/>
      <c r="AC446" s="219"/>
      <c r="AD446" s="219"/>
      <c r="AE446" s="219"/>
      <c r="AF446" s="219"/>
      <c r="AG446" s="209"/>
      <c r="AH446" s="93" t="str">
        <f>IF($AY444=7,DBCS(1&amp;"日～"&amp;7&amp;"日"),DBCS("前"&amp;DAY(EOMONTH($C442-1,0))-6+$AY444&amp;"日～"&amp;$AY444&amp;"日"))</f>
        <v>前２６日～２日</v>
      </c>
      <c r="AI446" s="112" t="str">
        <f>DBCS($AY444+1&amp;"日～"&amp;$AY444+7&amp;"日")</f>
        <v>３日～９日</v>
      </c>
      <c r="AJ446" s="112" t="str">
        <f>DBCS($AY444+8&amp;"日～"&amp;$AY444+14&amp;"日")</f>
        <v>１０日～１６日</v>
      </c>
      <c r="AK446" s="112" t="str">
        <f>DBCS($AY444+15&amp;"日～"&amp;$AY444+21&amp;"日")</f>
        <v>１７日～２３日</v>
      </c>
      <c r="AL446" s="113" t="str">
        <f>IF(AND(AY444=7,AY448=0),"-",IF($AY452=3,"-",DBCS($AY444+22&amp;"日～"&amp;$AY444+28&amp;"日")))</f>
        <v>２４日～３０日</v>
      </c>
      <c r="AM446" s="250"/>
      <c r="AN446" s="229"/>
      <c r="AO446" s="232"/>
      <c r="AP446" s="235"/>
      <c r="AQ446" s="238"/>
      <c r="AR446" s="178"/>
      <c r="AS446" s="174"/>
      <c r="AT446" s="174"/>
      <c r="AU446" s="184"/>
      <c r="AV446" s="184"/>
      <c r="AW446" s="40"/>
      <c r="AX446" s="99" t="s">
        <v>90</v>
      </c>
      <c r="AY446" s="100">
        <f>DAY(EOMONTH(C442,0))</f>
        <v>31</v>
      </c>
      <c r="AZ446" s="3"/>
      <c r="BA446" s="211" t="s">
        <v>105</v>
      </c>
      <c r="BB446" s="212"/>
      <c r="BC446" s="212"/>
      <c r="BD446" s="212"/>
      <c r="BE446" s="212"/>
      <c r="BF446" s="212"/>
      <c r="BG446" s="213"/>
    </row>
    <row r="447" spans="1:59" s="4" customFormat="1" ht="17" hidden="1" customHeight="1" outlineLevel="1" x14ac:dyDescent="0.2">
      <c r="A447" s="3"/>
      <c r="B447" s="226"/>
      <c r="C447" s="219"/>
      <c r="D447" s="219"/>
      <c r="E447" s="219"/>
      <c r="F447" s="219"/>
      <c r="G447" s="219"/>
      <c r="H447" s="219"/>
      <c r="I447" s="219"/>
      <c r="J447" s="219"/>
      <c r="K447" s="219"/>
      <c r="L447" s="219"/>
      <c r="M447" s="219"/>
      <c r="N447" s="219"/>
      <c r="O447" s="219"/>
      <c r="P447" s="219"/>
      <c r="Q447" s="219"/>
      <c r="R447" s="219"/>
      <c r="S447" s="219"/>
      <c r="T447" s="219"/>
      <c r="U447" s="219"/>
      <c r="V447" s="219"/>
      <c r="W447" s="219"/>
      <c r="X447" s="219"/>
      <c r="Y447" s="219"/>
      <c r="Z447" s="219"/>
      <c r="AA447" s="219"/>
      <c r="AB447" s="219"/>
      <c r="AC447" s="219"/>
      <c r="AD447" s="219"/>
      <c r="AE447" s="219"/>
      <c r="AF447" s="219"/>
      <c r="AG447" s="209"/>
      <c r="AH447" s="93" t="e">
        <f ca="1">IF(AH448&gt;=0.285,"達成","未")</f>
        <v>#DIV/0!</v>
      </c>
      <c r="AI447" s="166" t="e">
        <f ca="1">IF(AI448&gt;=0.285,"達成","未")</f>
        <v>#DIV/0!</v>
      </c>
      <c r="AJ447" s="166" t="e">
        <f t="shared" ref="AJ447:AK447" ca="1" si="558">IF(AJ448&gt;=0.285,"達成","未")</f>
        <v>#DIV/0!</v>
      </c>
      <c r="AK447" s="166" t="e">
        <f t="shared" ca="1" si="558"/>
        <v>#DIV/0!</v>
      </c>
      <c r="AL447" s="167" t="str">
        <f ca="1">IF(AL448="-","-",IF(AL448&gt;=0.285,"達成","未"))</f>
        <v>-</v>
      </c>
      <c r="AM447" s="251"/>
      <c r="AN447" s="230"/>
      <c r="AO447" s="233"/>
      <c r="AP447" s="236"/>
      <c r="AQ447" s="239"/>
      <c r="AR447" s="178"/>
      <c r="AS447" s="174"/>
      <c r="AT447" s="174"/>
      <c r="AU447" s="184"/>
      <c r="AV447" s="184"/>
      <c r="AW447" s="40"/>
      <c r="AX447" s="99"/>
      <c r="AY447" s="100"/>
      <c r="AZ447" s="3"/>
      <c r="BA447" s="168"/>
      <c r="BB447" s="169"/>
      <c r="BC447" s="169"/>
      <c r="BD447" s="169"/>
      <c r="BE447" s="169"/>
      <c r="BF447" s="169"/>
      <c r="BG447" s="170"/>
    </row>
    <row r="448" spans="1:59" s="4" customFormat="1" ht="20.149999999999999" hidden="1" customHeight="1" outlineLevel="1" thickBot="1" x14ac:dyDescent="0.25">
      <c r="B448" s="227"/>
      <c r="C448" s="220"/>
      <c r="D448" s="220"/>
      <c r="E448" s="220"/>
      <c r="F448" s="220"/>
      <c r="G448" s="220"/>
      <c r="H448" s="220"/>
      <c r="I448" s="220"/>
      <c r="J448" s="220"/>
      <c r="K448" s="220"/>
      <c r="L448" s="220"/>
      <c r="M448" s="220"/>
      <c r="N448" s="220"/>
      <c r="O448" s="220"/>
      <c r="P448" s="220"/>
      <c r="Q448" s="220"/>
      <c r="R448" s="220"/>
      <c r="S448" s="220"/>
      <c r="T448" s="220"/>
      <c r="U448" s="220"/>
      <c r="V448" s="220"/>
      <c r="W448" s="220"/>
      <c r="X448" s="220"/>
      <c r="Y448" s="220"/>
      <c r="Z448" s="220"/>
      <c r="AA448" s="220"/>
      <c r="AB448" s="220"/>
      <c r="AC448" s="220"/>
      <c r="AD448" s="220"/>
      <c r="AE448" s="220"/>
      <c r="AF448" s="220"/>
      <c r="AG448" s="210"/>
      <c r="AH448" s="114" t="e">
        <f ca="1">AVERAGE(AH449:AH454)</f>
        <v>#DIV/0!</v>
      </c>
      <c r="AI448" s="115" t="e">
        <f t="shared" ref="AI448:AK448" ca="1" si="559">AVERAGE(AI449:AI454)</f>
        <v>#DIV/0!</v>
      </c>
      <c r="AJ448" s="115" t="e">
        <f t="shared" ca="1" si="559"/>
        <v>#DIV/0!</v>
      </c>
      <c r="AK448" s="115" t="e">
        <f t="shared" ca="1" si="559"/>
        <v>#DIV/0!</v>
      </c>
      <c r="AL448" s="104" t="str">
        <f ca="1">IFERROR(AVERAGE(AL449:AL454),"-")</f>
        <v>-</v>
      </c>
      <c r="AM448" s="64"/>
      <c r="AN448" s="48" t="e">
        <f>AVERAGE(AN449:AN454)</f>
        <v>#DIV/0!</v>
      </c>
      <c r="AO448" s="30" t="e">
        <f>IF(AN448&gt;=0.285,"達成","未")</f>
        <v>#DIV/0!</v>
      </c>
      <c r="AP448" s="71"/>
      <c r="AQ448" s="72" t="e">
        <f>AVERAGE(AQ449:AQ454)</f>
        <v>#DIV/0!</v>
      </c>
      <c r="AR448" s="62" t="s">
        <v>15</v>
      </c>
      <c r="AS448" s="49" t="s">
        <v>16</v>
      </c>
      <c r="AT448" s="50" t="s">
        <v>58</v>
      </c>
      <c r="AU448" s="38" t="s">
        <v>56</v>
      </c>
      <c r="AV448" s="173" t="s">
        <v>57</v>
      </c>
      <c r="AW448" s="60" t="s">
        <v>66</v>
      </c>
      <c r="AX448" s="214" t="s">
        <v>91</v>
      </c>
      <c r="AY448" s="215">
        <f>MOD(AY446-AY444,7)</f>
        <v>1</v>
      </c>
      <c r="AZ448" s="97" t="s">
        <v>106</v>
      </c>
      <c r="BA448" s="111"/>
      <c r="BB448" s="111" t="s">
        <v>83</v>
      </c>
      <c r="BC448" s="111" t="s">
        <v>84</v>
      </c>
      <c r="BD448" s="111" t="s">
        <v>85</v>
      </c>
      <c r="BE448" s="111" t="s">
        <v>86</v>
      </c>
      <c r="BF448" s="111" t="s">
        <v>87</v>
      </c>
      <c r="BG448" s="111" t="s">
        <v>101</v>
      </c>
    </row>
    <row r="449" spans="1:59" s="4" customFormat="1" ht="20.149999999999999" hidden="1" customHeight="1" outlineLevel="1" x14ac:dyDescent="0.2">
      <c r="B449" s="51" t="str">
        <f>IF($R$5&lt;&gt;"",$R$5,"-")</f>
        <v>-</v>
      </c>
      <c r="C449" s="182"/>
      <c r="D449" s="182"/>
      <c r="E449" s="182"/>
      <c r="F449" s="182"/>
      <c r="G449" s="182"/>
      <c r="H449" s="182"/>
      <c r="I449" s="182"/>
      <c r="J449" s="182"/>
      <c r="K449" s="182"/>
      <c r="L449" s="182"/>
      <c r="M449" s="182"/>
      <c r="N449" s="182"/>
      <c r="O449" s="182"/>
      <c r="P449" s="182"/>
      <c r="Q449" s="182"/>
      <c r="R449" s="182"/>
      <c r="S449" s="182"/>
      <c r="T449" s="182"/>
      <c r="U449" s="182"/>
      <c r="V449" s="182"/>
      <c r="W449" s="182"/>
      <c r="X449" s="182"/>
      <c r="Y449" s="182"/>
      <c r="Z449" s="182"/>
      <c r="AA449" s="182"/>
      <c r="AB449" s="182"/>
      <c r="AC449" s="182"/>
      <c r="AD449" s="182"/>
      <c r="AE449" s="182"/>
      <c r="AF449" s="182"/>
      <c r="AG449" s="61"/>
      <c r="AH449" s="122" t="str">
        <f ca="1">IFERROR(IF(B449="-","-",IF(AY444=7,COUNTIF(OFFSET($C449,0,0,1,$AY444),"○")/(7-BB449),(COUNTIF(OFFSET($C449,0,0,1,$AY444),"○")+COUNTIF(OFFSET($C449,-14,DAY(EOMONTH(C442-1,0))-7+$AY444,1,7-$AY444),"○"))/(7-BB449))),"-")</f>
        <v>-</v>
      </c>
      <c r="AI449" s="116" t="str">
        <f ca="1">IF($B449="-","-",COUNTIF(OFFSET($C449,0,$AY444,1,7),"○")/7-BC449)</f>
        <v>-</v>
      </c>
      <c r="AJ449" s="145" t="str">
        <f ca="1">IF($B449="-","-",COUNTIF(OFFSET($C449,0,$AY444,1,7),"○")/7-BD449)</f>
        <v>-</v>
      </c>
      <c r="AK449" s="145" t="str">
        <f ca="1">IF($B449="-","-",COUNTIF(OFFSET($C449,0,$AY444,1,7),"○")/7-BE449)</f>
        <v>-</v>
      </c>
      <c r="AL449" s="146" t="str">
        <f ca="1">IF($B449="-","-",IF((AY452+SIGN(AY444))&lt;5,"-",COUNTIF(OFFSET(C449,0,AY444+21,1,7),"○")/(7-BF449)))</f>
        <v>-</v>
      </c>
      <c r="AM449" s="65">
        <f>AU449</f>
        <v>0</v>
      </c>
      <c r="AN449" s="41" t="str">
        <f>IFERROR(AM449/AS449,"")</f>
        <v/>
      </c>
      <c r="AO449" s="67" t="str">
        <f t="shared" ref="AO449:AO454" si="560">IFERROR(IF(B449="-",B449,IF(AM449/AS449&gt;=0.285,"達成","未")),"-")</f>
        <v>-</v>
      </c>
      <c r="AP449" s="73">
        <f t="shared" ref="AP449:AP454" si="561">AV449</f>
        <v>0</v>
      </c>
      <c r="AQ449" s="74" t="str">
        <f>IFERROR(AP449/AT449,"")</f>
        <v/>
      </c>
      <c r="AR449" s="176">
        <f>COUNT(C443:AG443)</f>
        <v>31</v>
      </c>
      <c r="AS449" s="175">
        <f t="shared" ref="AS449:AS454" si="562">IF(OR(B449="-",B449=""),0,IFERROR(AR449-COUNTIF(C449:AG449,"外"),))</f>
        <v>0</v>
      </c>
      <c r="AT449" s="175">
        <f t="shared" ref="AT449:AT454" si="563">AS449+AT435</f>
        <v>0</v>
      </c>
      <c r="AU449" s="175">
        <f t="shared" ref="AU449:AU454" si="564">COUNTIF(C449:AG449,"○")</f>
        <v>0</v>
      </c>
      <c r="AV449" s="175">
        <f t="shared" ref="AV449:AV454" si="565">AV435+AU449</f>
        <v>0</v>
      </c>
      <c r="AW449" s="98">
        <f>IF(C442&gt;DATE($K$6,$M$6,1),0,IF(SUM(AS449:AS454)=0,1,IF(AO448="達成",1,0)))</f>
        <v>0</v>
      </c>
      <c r="AX449" s="214"/>
      <c r="AY449" s="215"/>
      <c r="AZ449" s="98">
        <f>IF(C442&gt;DATE($K$6,$M$6,1),0,IF(SUM(AS449:AS454)=0,1,IF(AND(AH448&gt;0.285,AI448&gt;0.285,AJ448&gt;0.285,AK448&gt;0.285,AL448&gt;0.285),1,0)))</f>
        <v>0</v>
      </c>
      <c r="BA449" s="111" t="s">
        <v>95</v>
      </c>
      <c r="BB449" s="111">
        <f ca="1">IF(AY444=7,COUNTIF(OFFSET($C449,0,0,1,$AY444),"外"),COUNTIF(OFFSET($C449,0,0,1,$AY444),"外")+COUNTIF(OFFSET($C449,-13,DAY(EOMONTH(C442-1,0))-7+$AY444,1,7-$AY444),"外"))</f>
        <v>0</v>
      </c>
      <c r="BC449" s="111">
        <f ca="1">COUNTIF(OFFSET($C449,0,$AY444,1,7),"外")</f>
        <v>0</v>
      </c>
      <c r="BD449" s="111">
        <f ca="1">COUNTIF(OFFSET($C449,0,$AY444+7,1,7),"外")</f>
        <v>0</v>
      </c>
      <c r="BE449" s="111">
        <f ca="1">COUNTIF(OFFSET($C449,0,$AY444+14,1,7),"外")</f>
        <v>0</v>
      </c>
      <c r="BF449" s="111">
        <f ca="1">COUNTIF(OFFSET(C449,0,AY444+21,1,7),"外")</f>
        <v>0</v>
      </c>
      <c r="BG449" s="111">
        <f ca="1">SUM(BB449:BF449)</f>
        <v>0</v>
      </c>
    </row>
    <row r="450" spans="1:59" s="4" customFormat="1" ht="20.149999999999999" hidden="1" customHeight="1" outlineLevel="1" x14ac:dyDescent="0.2">
      <c r="B450" s="45" t="str">
        <f>IF($S$5&lt;&gt;"",$S$5,"-")</f>
        <v>-</v>
      </c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F450" s="12"/>
      <c r="AG450" s="180"/>
      <c r="AH450" s="90" t="str">
        <f ca="1">IFERROR(IF(B435="-","-",IF(AY444=7,COUNTIF(OFFSET($C450,0,0,1,$AY444),"○")/(7-BB450),(COUNTIF(OFFSET($C450,0,0,1,$AY444),"○")+COUNTIF(OFFSET($C450,-14,DAY(EOMONTH(C442-1,0))-7+$AY444,1,7-$AY444),"○"))/(7-BB450))),"-")</f>
        <v>-</v>
      </c>
      <c r="AI450" s="89" t="str">
        <f ca="1">IF(B450="-","-",COUNTIF(OFFSET($C450,0,$AY444,1,7),"○")/7-BC450)</f>
        <v>-</v>
      </c>
      <c r="AJ450" s="89" t="str">
        <f ca="1">IF($B450="-","-",COUNTIF(OFFSET($C450,0,$AY445,1,7),"○")/7-BD450)</f>
        <v>-</v>
      </c>
      <c r="AK450" s="89" t="str">
        <f ca="1">IF($B450="-","-",COUNTIF(OFFSET($C450,0,$AY444,1,7),"○")/7-BE450)</f>
        <v>-</v>
      </c>
      <c r="AL450" s="105" t="str">
        <f ca="1">IF($B450="-","-",IF((AY452+SIGN(AY444))&lt;5,"-",COUNTIF(OFFSET(C450,0,AY444+21,1,7),"○")/(7-BF450)))</f>
        <v>-</v>
      </c>
      <c r="AM450" s="172">
        <f t="shared" ref="AM450:AM452" si="566">AU450</f>
        <v>0</v>
      </c>
      <c r="AN450" s="41" t="str">
        <f t="shared" ref="AN450" si="567">IFERROR(AM450/AS450,"")</f>
        <v/>
      </c>
      <c r="AO450" s="66" t="str">
        <f t="shared" si="560"/>
        <v>-</v>
      </c>
      <c r="AP450" s="177">
        <f t="shared" si="561"/>
        <v>0</v>
      </c>
      <c r="AQ450" s="75" t="str">
        <f t="shared" ref="AQ450:AQ452" si="568">IFERROR(AP450/AT450,"")</f>
        <v/>
      </c>
      <c r="AR450" s="176">
        <f>COUNT(C443:AG443)</f>
        <v>31</v>
      </c>
      <c r="AS450" s="175">
        <f t="shared" si="562"/>
        <v>0</v>
      </c>
      <c r="AT450" s="175">
        <f t="shared" si="563"/>
        <v>0</v>
      </c>
      <c r="AU450" s="175">
        <f t="shared" si="564"/>
        <v>0</v>
      </c>
      <c r="AV450" s="175">
        <f t="shared" si="565"/>
        <v>0</v>
      </c>
      <c r="AW450" s="40"/>
      <c r="AX450" s="216" t="s">
        <v>92</v>
      </c>
      <c r="AY450" s="196">
        <f>SIGN(AY444)+SIGN(AY448)+AY452</f>
        <v>6</v>
      </c>
      <c r="BA450" s="111" t="s">
        <v>96</v>
      </c>
      <c r="BB450" s="111">
        <f ca="1">IF(AY444=7,COUNTIF(OFFSET($C450,0,0,1,$AY444),"外"),COUNTIF(OFFSET($C450,0,0,1,$AY444),"外")+COUNTIF(OFFSET($C450,-13,DAY(EOMONTH(C442-1,0))-7+$AY444,1,7-$AY444),"外"))</f>
        <v>0</v>
      </c>
      <c r="BC450" s="111">
        <f ca="1">COUNTIF(OFFSET($C450,0,$AY444,1,7),"外")</f>
        <v>0</v>
      </c>
      <c r="BD450" s="111">
        <f ca="1">COUNTIF(OFFSET($C450,0,$AY444+7,1,7),"外")</f>
        <v>0</v>
      </c>
      <c r="BE450" s="111">
        <f ca="1">COUNTIF(OFFSET($C450,0,$AY444+14,1,7),"外")</f>
        <v>0</v>
      </c>
      <c r="BF450" s="111">
        <f ca="1">COUNTIF(OFFSET(C450,0,AY444+21,1,7),"外")</f>
        <v>0</v>
      </c>
      <c r="BG450" s="111">
        <f t="shared" ref="BG450:BG452" ca="1" si="569">SUM(BB450:BF450)</f>
        <v>0</v>
      </c>
    </row>
    <row r="451" spans="1:59" s="4" customFormat="1" ht="20.149999999999999" hidden="1" customHeight="1" outlineLevel="1" x14ac:dyDescent="0.2">
      <c r="B451" s="45" t="str">
        <f>IF($T$5&lt;&gt;"",$T$5,"-")</f>
        <v>-</v>
      </c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F451" s="12"/>
      <c r="AG451" s="180"/>
      <c r="AH451" s="90" t="str">
        <f ca="1">IFERROR(IF(B451="-","-",IF(AY444=7,COUNTIF(OFFSET($C451,0,0,1,$AY444),"○")/(7-BB451),(COUNTIF(OFFSET($C451,0,0,1,$AY444),"○")+COUNTIF(OFFSET($C451,-14,DAY(EOMONTH(C442-1,0))-7+$AY444,1,7-$AY444),"○"))/(7-BB451))),"-")</f>
        <v>-</v>
      </c>
      <c r="AI451" s="89" t="str">
        <f ca="1">IF(B451="-","-",COUNTIF(OFFSET($C451,0,$AY444,1,7),"○")/7-BC451)</f>
        <v>-</v>
      </c>
      <c r="AJ451" s="89" t="str">
        <f ca="1">IF($B451="-","-",COUNTIF(OFFSET($C451,0,$AY444,1,7),"○")/7-BD451)</f>
        <v>-</v>
      </c>
      <c r="AK451" s="89" t="str">
        <f ca="1">IF($B451="-","-",COUNTIF(OFFSET($C451,0,$AY444,1,7),"○")/7-BE451)</f>
        <v>-</v>
      </c>
      <c r="AL451" s="105" t="str">
        <f ca="1">IF($B451="-","-",IF((AY452+SIGN(AY444))&lt;5,"-",COUNTIF(OFFSET(C451,0,AY444+21,1,7),"○")/(7-BF451)))</f>
        <v>-</v>
      </c>
      <c r="AM451" s="172">
        <f t="shared" si="566"/>
        <v>0</v>
      </c>
      <c r="AN451" s="41" t="str">
        <f>IFERROR(AM451/AS451,"")</f>
        <v/>
      </c>
      <c r="AO451" s="66" t="str">
        <f t="shared" si="560"/>
        <v>-</v>
      </c>
      <c r="AP451" s="177">
        <f t="shared" si="561"/>
        <v>0</v>
      </c>
      <c r="AQ451" s="75" t="str">
        <f t="shared" si="568"/>
        <v/>
      </c>
      <c r="AR451" s="176">
        <f>COUNT(C443:AG443)</f>
        <v>31</v>
      </c>
      <c r="AS451" s="175">
        <f t="shared" si="562"/>
        <v>0</v>
      </c>
      <c r="AT451" s="175">
        <f t="shared" si="563"/>
        <v>0</v>
      </c>
      <c r="AU451" s="175">
        <f t="shared" si="564"/>
        <v>0</v>
      </c>
      <c r="AV451" s="175">
        <f t="shared" si="565"/>
        <v>0</v>
      </c>
      <c r="AW451" s="40"/>
      <c r="AX451" s="217"/>
      <c r="AY451" s="197"/>
      <c r="BA451" s="111" t="s">
        <v>97</v>
      </c>
      <c r="BB451" s="111">
        <f ca="1">IF(AY444=7,COUNTIF(OFFSET($C451,0,0,1,$AY444),"外"),COUNTIF(OFFSET($C451,0,0,1,$AY444),"外")+COUNTIF(OFFSET($C451,-13,DAY(EOMONTH(C442-1,0))-7+$AY444,1,7-$AY444),"外"))</f>
        <v>0</v>
      </c>
      <c r="BC451" s="111">
        <f ca="1">COUNTIF(OFFSET($C451,0,$AY444,1,7),"外")</f>
        <v>0</v>
      </c>
      <c r="BD451" s="111">
        <f ca="1">COUNTIF(OFFSET($C451,0,$AY444+7,1,7),"外")</f>
        <v>0</v>
      </c>
      <c r="BE451" s="111">
        <f ca="1">COUNTIF(OFFSET($C451,0,$AY444+14,1,7),"外")</f>
        <v>0</v>
      </c>
      <c r="BF451" s="111">
        <f ca="1">COUNTIF(OFFSET(C451,0,AY444+21,1,7),"外")</f>
        <v>0</v>
      </c>
      <c r="BG451" s="111">
        <f t="shared" ca="1" si="569"/>
        <v>0</v>
      </c>
    </row>
    <row r="452" spans="1:59" s="4" customFormat="1" ht="20.149999999999999" hidden="1" customHeight="1" outlineLevel="1" x14ac:dyDescent="0.2">
      <c r="B452" s="45" t="str">
        <f>IF($U$5&lt;&gt;"",$U$5,"-")</f>
        <v>-</v>
      </c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F452" s="12"/>
      <c r="AG452" s="180"/>
      <c r="AH452" s="90" t="str">
        <f ca="1">IFERROR(IF(B452="-","-",IF(AY444=7,COUNTIF(OFFSET($C452,0,0,1,$AY444),"○")/(7-BB452),(COUNTIF(OFFSET($C452,0,0,1,$AY444),"○")+COUNTIF(OFFSET($C452,-14,DAY(EOMONTH(C442-1,0))-7+$AY444,1,7-$AY444),"○"))/(7-BB452))),"-")</f>
        <v>-</v>
      </c>
      <c r="AI452" s="89" t="str">
        <f ca="1">IF(B452="-","-",COUNTIF(OFFSET($C452,0,$AY444,1,7),"○")/7-BC452)</f>
        <v>-</v>
      </c>
      <c r="AJ452" s="89" t="str">
        <f ca="1">IF($B452="-","-",COUNTIF(OFFSET($C452,0,$AY444,1,7),"○")/7-BD452)</f>
        <v>-</v>
      </c>
      <c r="AK452" s="89" t="str">
        <f ca="1">IF($B452="-","-",COUNTIF(OFFSET($C452,0,$AY444,1,7),"○")/7-BE452)</f>
        <v>-</v>
      </c>
      <c r="AL452" s="105" t="str">
        <f ca="1">IF($B452="-","-",IF((AY452+SIGN(AY444))&lt;5,"-",COUNTIF(OFFSET(C452,0,AY444+21,1,7),"○")/(7-BF452)))</f>
        <v>-</v>
      </c>
      <c r="AM452" s="172">
        <f t="shared" si="566"/>
        <v>0</v>
      </c>
      <c r="AN452" s="41" t="str">
        <f t="shared" ref="AN452:AN453" si="570">IFERROR(AM452/AS452,"")</f>
        <v/>
      </c>
      <c r="AO452" s="66" t="str">
        <f t="shared" si="560"/>
        <v>-</v>
      </c>
      <c r="AP452" s="177">
        <f t="shared" si="561"/>
        <v>0</v>
      </c>
      <c r="AQ452" s="75" t="str">
        <f t="shared" si="568"/>
        <v/>
      </c>
      <c r="AR452" s="176">
        <f>COUNT(C443:AG443)</f>
        <v>31</v>
      </c>
      <c r="AS452" s="175">
        <f t="shared" si="562"/>
        <v>0</v>
      </c>
      <c r="AT452" s="175">
        <f t="shared" si="563"/>
        <v>0</v>
      </c>
      <c r="AU452" s="175">
        <f t="shared" si="564"/>
        <v>0</v>
      </c>
      <c r="AV452" s="175">
        <f t="shared" si="565"/>
        <v>0</v>
      </c>
      <c r="AW452" s="40"/>
      <c r="AX452" s="194" t="s">
        <v>93</v>
      </c>
      <c r="AY452" s="196">
        <f>ROUNDDOWN((AY446-AY444)/7,0)</f>
        <v>4</v>
      </c>
      <c r="BA452" s="111" t="s">
        <v>98</v>
      </c>
      <c r="BB452" s="111">
        <f ca="1">IF(AY444=7,COUNTIF(OFFSET($C452,0,0,1,$AY444),"外"),COUNTIF(OFFSET($C452,0,0,1,$AY444),"外")+COUNTIF(OFFSET($C452,-13,DAY(EOMONTH(C442-1,0))-7+$AY444,1,7-$AY444),"外"))</f>
        <v>0</v>
      </c>
      <c r="BC452" s="111">
        <f ca="1">COUNTIF(OFFSET($C452,0,$AY444,1,7),"外")</f>
        <v>0</v>
      </c>
      <c r="BD452" s="111">
        <f ca="1">COUNTIF(OFFSET($C452,0,$AY444+7,1,7),"外")</f>
        <v>0</v>
      </c>
      <c r="BE452" s="111">
        <f ca="1">COUNTIF(OFFSET($C452,0,$AY444+14,1,7),"外")</f>
        <v>0</v>
      </c>
      <c r="BF452" s="111">
        <f ca="1">COUNTIF(OFFSET(C452,0,AY444+21,1,7),"外")</f>
        <v>0</v>
      </c>
      <c r="BG452" s="111">
        <f t="shared" ca="1" si="569"/>
        <v>0</v>
      </c>
    </row>
    <row r="453" spans="1:59" s="4" customFormat="1" ht="20.149999999999999" hidden="1" customHeight="1" outlineLevel="1" x14ac:dyDescent="0.2">
      <c r="B453" s="45" t="str">
        <f>IF($V$5&lt;&gt;"",$V$5,"-")</f>
        <v>-</v>
      </c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F453" s="12"/>
      <c r="AG453" s="180"/>
      <c r="AH453" s="90" t="str">
        <f ca="1">IFERROR(IF(B453="-","-",IF(AY444=7,COUNTIF(OFFSET($C453,0,0,1,$AY444),"○")/(7-BB453),(COUNTIF(OFFSET($C453,0,0,1,$AY444),"○")+COUNTIF(OFFSET($C453,-14,DAY(EOMONTH(C442-1,0))-7+$AY444,1,7-$AY444),"○"))/(7-BB453))),"-")</f>
        <v>-</v>
      </c>
      <c r="AI453" s="89" t="str">
        <f ca="1">IF(B453="-","-",COUNTIF(OFFSET($C453,0,$AY444,1,7),"○")/7-BC453)</f>
        <v>-</v>
      </c>
      <c r="AJ453" s="89" t="str">
        <f ca="1">IF($B453="-","-",COUNTIF(OFFSET($C453,0,$AY444,1,7),"○")/7-BD453)</f>
        <v>-</v>
      </c>
      <c r="AK453" s="89" t="str">
        <f ca="1">IF($B453="-","-",COUNTIF(OFFSET($C453,0,$AY444,1,7),"○")/7-BE453)</f>
        <v>-</v>
      </c>
      <c r="AL453" s="105" t="str">
        <f ca="1">IF($B453="-","-",IF((AY452+SIGN(AY444))&lt;5,"-",COUNTIF(OFFSET(C453,0,AY444+21,1,7),"○")/(7-BF453)))</f>
        <v>-</v>
      </c>
      <c r="AM453" s="172">
        <f>AU453</f>
        <v>0</v>
      </c>
      <c r="AN453" s="41" t="str">
        <f t="shared" si="570"/>
        <v/>
      </c>
      <c r="AO453" s="66" t="str">
        <f t="shared" si="560"/>
        <v>-</v>
      </c>
      <c r="AP453" s="177">
        <f t="shared" si="561"/>
        <v>0</v>
      </c>
      <c r="AQ453" s="75" t="str">
        <f>IFERROR(AP453/AT453,"")</f>
        <v/>
      </c>
      <c r="AR453" s="176">
        <f>COUNT(C443:AG443)</f>
        <v>31</v>
      </c>
      <c r="AS453" s="175">
        <f t="shared" si="562"/>
        <v>0</v>
      </c>
      <c r="AT453" s="175">
        <f t="shared" si="563"/>
        <v>0</v>
      </c>
      <c r="AU453" s="175">
        <f t="shared" si="564"/>
        <v>0</v>
      </c>
      <c r="AV453" s="175">
        <f t="shared" si="565"/>
        <v>0</v>
      </c>
      <c r="AW453" s="40"/>
      <c r="AX453" s="195"/>
      <c r="AY453" s="197"/>
      <c r="BA453" s="111" t="s">
        <v>99</v>
      </c>
      <c r="BB453" s="111">
        <f ca="1">IF(AY444=7,COUNTIF(OFFSET($C453,0,0,1,$AY444),"外"),COUNTIF(OFFSET($C453,0,0,1,$AY444),"外")+COUNTIF(OFFSET($C453,-13,DAY(EOMONTH(C442-1,0))-7+$AY444,1,7-$AY444),"外"))</f>
        <v>0</v>
      </c>
      <c r="BC453" s="111">
        <f ca="1">COUNTIF(OFFSET($C453,0,$AY444,1,7),"外")</f>
        <v>0</v>
      </c>
      <c r="BD453" s="111">
        <f ca="1">COUNTIF(OFFSET($C453,0,$AY444+7,1,7),"外")</f>
        <v>0</v>
      </c>
      <c r="BE453" s="111">
        <f ca="1">COUNTIF(OFFSET($C453,0,$AY444+14,1,7),"外")</f>
        <v>0</v>
      </c>
      <c r="BF453" s="111">
        <f ca="1">COUNTIF(OFFSET(C453,0,AY444+21,1,7),"外")</f>
        <v>0</v>
      </c>
      <c r="BG453" s="111">
        <f ca="1">SUM(BB453:BF453)</f>
        <v>0</v>
      </c>
    </row>
    <row r="454" spans="1:59" s="4" customFormat="1" ht="20.149999999999999" hidden="1" customHeight="1" outlineLevel="1" thickBot="1" x14ac:dyDescent="0.25">
      <c r="B454" s="46" t="str">
        <f>IF($W$5&lt;&gt;"",$W$5,"-")</f>
        <v>-</v>
      </c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F454" s="13"/>
      <c r="AG454" s="55"/>
      <c r="AH454" s="91" t="str">
        <f ca="1">IFERROR(IF(B454="-","-",IF(AY444=7,COUNTIF(OFFSET($C454,0,0,1,$AY444),"○")/(7-BB454),(COUNTIF(OFFSET($C454,0,0,1,$AY444),"○")+COUNTIF(OFFSET($C454,-14,DAY(EOMONTH(C442-1,0))-7+$AY444,1,7-$AY444),"○"))/(7-BB454))),"-")</f>
        <v>-</v>
      </c>
      <c r="AI454" s="92" t="str">
        <f ca="1">IF(B454="-","-",COUNTIF(OFFSET($C454,0,$AY444,1,7),"○")/7-BC454)</f>
        <v>-</v>
      </c>
      <c r="AJ454" s="92" t="str">
        <f ca="1">IF($B454="-","-",COUNTIF(OFFSET($C454,0,$AY444,1,7),"○")/7-BD454)</f>
        <v>-</v>
      </c>
      <c r="AK454" s="92" t="str">
        <f ca="1">IF($B454="-","-",COUNTIF(OFFSET($C454,0,$AY444,1,7),"○")/7-BE454)</f>
        <v>-</v>
      </c>
      <c r="AL454" s="106" t="str">
        <f ca="1">IF($B454="-","-",IF((AY452+SIGN(AY444))&lt;5,"-",COUNTIF(OFFSET(C454,0,AY444+21,1,7),"○")/(7-BF454)))</f>
        <v>-</v>
      </c>
      <c r="AM454" s="64">
        <f t="shared" ref="AM454" si="571">AU454</f>
        <v>0</v>
      </c>
      <c r="AN454" s="48" t="str">
        <f>IFERROR(AM454/AS454,"")</f>
        <v/>
      </c>
      <c r="AO454" s="30" t="str">
        <f t="shared" si="560"/>
        <v>-</v>
      </c>
      <c r="AP454" s="71">
        <f t="shared" si="561"/>
        <v>0</v>
      </c>
      <c r="AQ454" s="72" t="str">
        <f t="shared" ref="AQ454" si="572">IFERROR(AP454/AT454,"")</f>
        <v/>
      </c>
      <c r="AR454" s="176">
        <f>COUNT(C443:AG443)</f>
        <v>31</v>
      </c>
      <c r="AS454" s="175">
        <f t="shared" si="562"/>
        <v>0</v>
      </c>
      <c r="AT454" s="175">
        <f t="shared" si="563"/>
        <v>0</v>
      </c>
      <c r="AU454" s="175">
        <f t="shared" si="564"/>
        <v>0</v>
      </c>
      <c r="AV454" s="175">
        <f t="shared" si="565"/>
        <v>0</v>
      </c>
      <c r="AW454" s="40"/>
      <c r="AX454" s="101"/>
      <c r="AY454" s="102"/>
      <c r="BA454" s="111" t="s">
        <v>100</v>
      </c>
      <c r="BB454" s="111">
        <f ca="1">IF(AY444=7,COUNTIF(OFFSET($C454,0,0,1,$AY444),"外"),COUNTIF(OFFSET($C454,0,0,1,$AY444),"外")+COUNTIF(OFFSET($C454,-13,DAY(EOMONTH(C442-1,0))-7+$AY444,1,7-$AY444),"外"))</f>
        <v>0</v>
      </c>
      <c r="BC454" s="111">
        <f ca="1">COUNTIF(OFFSET($C454,0,$AY444,1,7),"外")</f>
        <v>0</v>
      </c>
      <c r="BD454" s="111">
        <f ca="1">COUNTIF(OFFSET($C454,0,$AY444+7,1,7),"外")</f>
        <v>0</v>
      </c>
      <c r="BE454" s="111">
        <f ca="1">COUNTIF(OFFSET($C454,0,$AY444+14,1,7),"外")</f>
        <v>0</v>
      </c>
      <c r="BF454" s="111">
        <f ca="1">COUNTIF(OFFSET(C454,0,AY444+21,1,7),"外")</f>
        <v>0</v>
      </c>
      <c r="BG454" s="111">
        <f t="shared" ref="BG454" ca="1" si="573">SUM(BB454:BF454)</f>
        <v>0</v>
      </c>
    </row>
    <row r="455" spans="1:59" ht="13.5" hidden="1" outlineLevel="1" thickBot="1" x14ac:dyDescent="0.25">
      <c r="AV455" s="32"/>
    </row>
    <row r="456" spans="1:59" s="4" customFormat="1" ht="13" hidden="1" customHeight="1" outlineLevel="1" x14ac:dyDescent="0.2">
      <c r="A456" s="2"/>
      <c r="B456" s="181" t="s">
        <v>0</v>
      </c>
      <c r="C456" s="252">
        <f>DATE(YEAR(C442),MONTH(C442)+1,DAY(C442))</f>
        <v>46539</v>
      </c>
      <c r="D456" s="253"/>
      <c r="E456" s="253"/>
      <c r="F456" s="253"/>
      <c r="G456" s="253"/>
      <c r="H456" s="253"/>
      <c r="I456" s="253"/>
      <c r="J456" s="253"/>
      <c r="K456" s="253"/>
      <c r="L456" s="253"/>
      <c r="M456" s="253"/>
      <c r="N456" s="253"/>
      <c r="O456" s="253"/>
      <c r="P456" s="253"/>
      <c r="Q456" s="253"/>
      <c r="R456" s="253"/>
      <c r="S456" s="253"/>
      <c r="T456" s="253"/>
      <c r="U456" s="253"/>
      <c r="V456" s="253"/>
      <c r="W456" s="253"/>
      <c r="X456" s="253"/>
      <c r="Y456" s="253"/>
      <c r="Z456" s="253"/>
      <c r="AA456" s="253"/>
      <c r="AB456" s="253"/>
      <c r="AC456" s="253"/>
      <c r="AD456" s="253"/>
      <c r="AE456" s="253"/>
      <c r="AF456" s="253"/>
      <c r="AG456" s="253"/>
      <c r="AH456" s="254" t="s">
        <v>113</v>
      </c>
      <c r="AI456" s="255"/>
      <c r="AJ456" s="255"/>
      <c r="AK456" s="255"/>
      <c r="AL456" s="256"/>
      <c r="AM456" s="260" t="s">
        <v>46</v>
      </c>
      <c r="AN456" s="261"/>
      <c r="AO456" s="262"/>
      <c r="AP456" s="266" t="s">
        <v>11</v>
      </c>
      <c r="AQ456" s="267"/>
      <c r="AR456" s="270" t="s">
        <v>15</v>
      </c>
      <c r="AS456" s="206" t="s">
        <v>16</v>
      </c>
      <c r="AT456" s="221" t="s">
        <v>17</v>
      </c>
      <c r="AU456" s="241"/>
      <c r="AV456" s="241"/>
      <c r="AW456" s="40"/>
      <c r="AX456" s="242" t="s">
        <v>88</v>
      </c>
      <c r="AY456" s="243"/>
      <c r="AZ456" s="2"/>
      <c r="BA456" s="2"/>
      <c r="BB456" s="2"/>
      <c r="BC456" s="2"/>
      <c r="BD456" s="2"/>
      <c r="BE456" s="2"/>
      <c r="BF456" s="2"/>
      <c r="BG456" s="2"/>
    </row>
    <row r="457" spans="1:59" s="4" customFormat="1" ht="13" hidden="1" customHeight="1" outlineLevel="1" x14ac:dyDescent="0.2">
      <c r="A457" s="2"/>
      <c r="B457" s="10" t="s">
        <v>1</v>
      </c>
      <c r="C457" s="11">
        <f>DATE(YEAR(C456),MONTH(C456),DAY(C456))</f>
        <v>46539</v>
      </c>
      <c r="D457" s="11">
        <f>IF(MONTH(DATE(YEAR(C457),MONTH(C457),DAY(C457)+1))=MONTH($C456),DATE(YEAR(C457),MONTH(C457),DAY(C457)+1),"")</f>
        <v>46540</v>
      </c>
      <c r="E457" s="11">
        <f t="shared" ref="E457:AG457" si="574">IF(MONTH(DATE(YEAR(D457),MONTH(D457),DAY(D457)+1))=MONTH($C456),DATE(YEAR(D457),MONTH(D457),DAY(D457)+1),"")</f>
        <v>46541</v>
      </c>
      <c r="F457" s="16">
        <f t="shared" si="574"/>
        <v>46542</v>
      </c>
      <c r="G457" s="11">
        <f t="shared" si="574"/>
        <v>46543</v>
      </c>
      <c r="H457" s="11">
        <f t="shared" si="574"/>
        <v>46544</v>
      </c>
      <c r="I457" s="11">
        <f t="shared" si="574"/>
        <v>46545</v>
      </c>
      <c r="J457" s="11">
        <f t="shared" si="574"/>
        <v>46546</v>
      </c>
      <c r="K457" s="11">
        <f t="shared" si="574"/>
        <v>46547</v>
      </c>
      <c r="L457" s="11">
        <f t="shared" si="574"/>
        <v>46548</v>
      </c>
      <c r="M457" s="11">
        <f t="shared" si="574"/>
        <v>46549</v>
      </c>
      <c r="N457" s="11">
        <f t="shared" si="574"/>
        <v>46550</v>
      </c>
      <c r="O457" s="11">
        <f t="shared" si="574"/>
        <v>46551</v>
      </c>
      <c r="P457" s="11">
        <f t="shared" si="574"/>
        <v>46552</v>
      </c>
      <c r="Q457" s="11">
        <f t="shared" si="574"/>
        <v>46553</v>
      </c>
      <c r="R457" s="11">
        <f t="shared" si="574"/>
        <v>46554</v>
      </c>
      <c r="S457" s="11">
        <f t="shared" si="574"/>
        <v>46555</v>
      </c>
      <c r="T457" s="11">
        <f t="shared" si="574"/>
        <v>46556</v>
      </c>
      <c r="U457" s="11">
        <f t="shared" si="574"/>
        <v>46557</v>
      </c>
      <c r="V457" s="11">
        <f t="shared" si="574"/>
        <v>46558</v>
      </c>
      <c r="W457" s="11">
        <f t="shared" si="574"/>
        <v>46559</v>
      </c>
      <c r="X457" s="11">
        <f t="shared" si="574"/>
        <v>46560</v>
      </c>
      <c r="Y457" s="11">
        <f t="shared" si="574"/>
        <v>46561</v>
      </c>
      <c r="Z457" s="11">
        <f t="shared" si="574"/>
        <v>46562</v>
      </c>
      <c r="AA457" s="11">
        <f t="shared" si="574"/>
        <v>46563</v>
      </c>
      <c r="AB457" s="11">
        <f t="shared" si="574"/>
        <v>46564</v>
      </c>
      <c r="AC457" s="11">
        <f t="shared" si="574"/>
        <v>46565</v>
      </c>
      <c r="AD457" s="11">
        <f t="shared" si="574"/>
        <v>46566</v>
      </c>
      <c r="AE457" s="11">
        <f t="shared" si="574"/>
        <v>46567</v>
      </c>
      <c r="AF457" s="11">
        <f t="shared" si="574"/>
        <v>46568</v>
      </c>
      <c r="AG457" s="29" t="str">
        <f t="shared" si="574"/>
        <v/>
      </c>
      <c r="AH457" s="257"/>
      <c r="AI457" s="258"/>
      <c r="AJ457" s="258"/>
      <c r="AK457" s="258"/>
      <c r="AL457" s="259"/>
      <c r="AM457" s="263"/>
      <c r="AN457" s="264"/>
      <c r="AO457" s="265"/>
      <c r="AP457" s="268"/>
      <c r="AQ457" s="269"/>
      <c r="AR457" s="271"/>
      <c r="AS457" s="207"/>
      <c r="AT457" s="221"/>
      <c r="AU457" s="241"/>
      <c r="AV457" s="241"/>
      <c r="AW457" s="40"/>
      <c r="AX457" s="244"/>
      <c r="AY457" s="245"/>
      <c r="AZ457" s="2"/>
      <c r="BA457" s="2"/>
      <c r="BB457" s="2"/>
      <c r="BC457" s="2"/>
      <c r="BD457" s="2"/>
      <c r="BE457" s="2"/>
      <c r="BF457" s="2"/>
      <c r="BG457" s="2"/>
    </row>
    <row r="458" spans="1:59" s="4" customFormat="1" ht="13" hidden="1" customHeight="1" outlineLevel="1" x14ac:dyDescent="0.2">
      <c r="A458" s="2"/>
      <c r="B458" s="10" t="s">
        <v>2</v>
      </c>
      <c r="C458" s="12" t="str">
        <f t="shared" ref="C458:AG458" si="575">TEXT(C457,"aaa")</f>
        <v>火</v>
      </c>
      <c r="D458" s="12" t="str">
        <f t="shared" si="575"/>
        <v>水</v>
      </c>
      <c r="E458" s="12" t="str">
        <f t="shared" si="575"/>
        <v>木</v>
      </c>
      <c r="F458" s="17" t="str">
        <f t="shared" si="575"/>
        <v>金</v>
      </c>
      <c r="G458" s="12" t="str">
        <f t="shared" si="575"/>
        <v>土</v>
      </c>
      <c r="H458" s="12" t="str">
        <f t="shared" si="575"/>
        <v>日</v>
      </c>
      <c r="I458" s="12" t="str">
        <f t="shared" si="575"/>
        <v>月</v>
      </c>
      <c r="J458" s="12" t="str">
        <f t="shared" si="575"/>
        <v>火</v>
      </c>
      <c r="K458" s="12" t="str">
        <f t="shared" si="575"/>
        <v>水</v>
      </c>
      <c r="L458" s="12" t="str">
        <f t="shared" si="575"/>
        <v>木</v>
      </c>
      <c r="M458" s="12" t="str">
        <f t="shared" si="575"/>
        <v>金</v>
      </c>
      <c r="N458" s="12" t="str">
        <f t="shared" si="575"/>
        <v>土</v>
      </c>
      <c r="O458" s="12" t="str">
        <f t="shared" si="575"/>
        <v>日</v>
      </c>
      <c r="P458" s="12" t="str">
        <f t="shared" si="575"/>
        <v>月</v>
      </c>
      <c r="Q458" s="12" t="str">
        <f t="shared" si="575"/>
        <v>火</v>
      </c>
      <c r="R458" s="12" t="str">
        <f t="shared" si="575"/>
        <v>水</v>
      </c>
      <c r="S458" s="12" t="str">
        <f t="shared" si="575"/>
        <v>木</v>
      </c>
      <c r="T458" s="12" t="str">
        <f t="shared" si="575"/>
        <v>金</v>
      </c>
      <c r="U458" s="12" t="str">
        <f t="shared" si="575"/>
        <v>土</v>
      </c>
      <c r="V458" s="12" t="str">
        <f t="shared" si="575"/>
        <v>日</v>
      </c>
      <c r="W458" s="12" t="str">
        <f t="shared" si="575"/>
        <v>月</v>
      </c>
      <c r="X458" s="12" t="str">
        <f t="shared" si="575"/>
        <v>火</v>
      </c>
      <c r="Y458" s="12" t="str">
        <f t="shared" si="575"/>
        <v>水</v>
      </c>
      <c r="Z458" s="12" t="str">
        <f t="shared" si="575"/>
        <v>木</v>
      </c>
      <c r="AA458" s="12" t="str">
        <f t="shared" si="575"/>
        <v>金</v>
      </c>
      <c r="AB458" s="12" t="str">
        <f t="shared" si="575"/>
        <v>土</v>
      </c>
      <c r="AC458" s="12" t="str">
        <f t="shared" si="575"/>
        <v>日</v>
      </c>
      <c r="AD458" s="12" t="str">
        <f t="shared" si="575"/>
        <v>月</v>
      </c>
      <c r="AE458" s="12" t="str">
        <f t="shared" si="575"/>
        <v>火</v>
      </c>
      <c r="AF458" s="12" t="str">
        <f t="shared" si="575"/>
        <v>水</v>
      </c>
      <c r="AG458" s="180" t="str">
        <f t="shared" si="575"/>
        <v/>
      </c>
      <c r="AH458" s="246" t="s">
        <v>83</v>
      </c>
      <c r="AI458" s="247" t="s">
        <v>84</v>
      </c>
      <c r="AJ458" s="247" t="s">
        <v>85</v>
      </c>
      <c r="AK458" s="247" t="s">
        <v>86</v>
      </c>
      <c r="AL458" s="248" t="s">
        <v>87</v>
      </c>
      <c r="AM458" s="249" t="s">
        <v>40</v>
      </c>
      <c r="AN458" s="228" t="s">
        <v>12</v>
      </c>
      <c r="AO458" s="231" t="s">
        <v>47</v>
      </c>
      <c r="AP458" s="234" t="s">
        <v>40</v>
      </c>
      <c r="AQ458" s="237" t="s">
        <v>13</v>
      </c>
      <c r="AR458" s="240"/>
      <c r="AS458" s="221"/>
      <c r="AT458" s="221"/>
      <c r="AU458" s="171"/>
      <c r="AV458" s="171"/>
      <c r="AW458" s="40"/>
      <c r="AX458" s="223" t="s">
        <v>89</v>
      </c>
      <c r="AY458" s="224">
        <f>ABS(IF(WEEKDAY(C456,3)=0,7,WEEKDAY(C456,3)-7))</f>
        <v>6</v>
      </c>
      <c r="AZ458" s="2"/>
      <c r="BA458" s="2"/>
      <c r="BB458" s="2"/>
      <c r="BC458" s="2"/>
      <c r="BD458" s="2"/>
      <c r="BE458" s="2"/>
      <c r="BF458" s="2"/>
      <c r="BG458" s="2"/>
    </row>
    <row r="459" spans="1:59" s="4" customFormat="1" ht="27" hidden="1" customHeight="1" outlineLevel="1" x14ac:dyDescent="0.2">
      <c r="A459" s="3"/>
      <c r="B459" s="225" t="s">
        <v>3</v>
      </c>
      <c r="C459" s="218" t="str">
        <f>IFERROR(VLOOKUP(C457,祝日一覧!$A:$C,3,FALSE),"")</f>
        <v/>
      </c>
      <c r="D459" s="218" t="str">
        <f>IFERROR(VLOOKUP(D457,祝日一覧!$A:$C,3,FALSE),"")</f>
        <v/>
      </c>
      <c r="E459" s="218" t="str">
        <f>IFERROR(VLOOKUP(E457,祝日一覧!$A:$C,3,FALSE),"")</f>
        <v/>
      </c>
      <c r="F459" s="218" t="str">
        <f>IFERROR(VLOOKUP(F457,祝日一覧!$A:$C,3,FALSE),"")</f>
        <v/>
      </c>
      <c r="G459" s="218" t="str">
        <f>IFERROR(VLOOKUP(G457,祝日一覧!$A:$C,3,FALSE),"")</f>
        <v/>
      </c>
      <c r="H459" s="218" t="str">
        <f>IFERROR(VLOOKUP(H457,祝日一覧!$A:$C,3,FALSE),"")</f>
        <v/>
      </c>
      <c r="I459" s="218" t="str">
        <f>IFERROR(VLOOKUP(I457,祝日一覧!$A:$C,3,FALSE),"")</f>
        <v/>
      </c>
      <c r="J459" s="218" t="str">
        <f>IFERROR(VLOOKUP(J457,祝日一覧!$A:$C,3,FALSE),"")</f>
        <v/>
      </c>
      <c r="K459" s="218" t="str">
        <f>IFERROR(VLOOKUP(K457,祝日一覧!$A:$C,3,FALSE),"")</f>
        <v/>
      </c>
      <c r="L459" s="218" t="str">
        <f>IFERROR(VLOOKUP(L457,祝日一覧!$A:$C,3,FALSE),"")</f>
        <v/>
      </c>
      <c r="M459" s="218" t="str">
        <f>IFERROR(VLOOKUP(M457,祝日一覧!$A:$C,3,FALSE),"")</f>
        <v/>
      </c>
      <c r="N459" s="218" t="str">
        <f>IFERROR(VLOOKUP(N457,祝日一覧!$A:$C,3,FALSE),"")</f>
        <v/>
      </c>
      <c r="O459" s="218" t="str">
        <f>IFERROR(VLOOKUP(O457,祝日一覧!$A:$C,3,FALSE),"")</f>
        <v/>
      </c>
      <c r="P459" s="218" t="str">
        <f>IFERROR(VLOOKUP(P457,祝日一覧!$A:$C,3,FALSE),"")</f>
        <v/>
      </c>
      <c r="Q459" s="218" t="str">
        <f>IFERROR(VLOOKUP(Q457,祝日一覧!$A:$C,3,FALSE),"")</f>
        <v/>
      </c>
      <c r="R459" s="218" t="str">
        <f>IFERROR(VLOOKUP(R457,祝日一覧!$A:$C,3,FALSE),"")</f>
        <v/>
      </c>
      <c r="S459" s="218" t="str">
        <f>IFERROR(VLOOKUP(S457,祝日一覧!$A:$C,3,FALSE),"")</f>
        <v/>
      </c>
      <c r="T459" s="218" t="str">
        <f>IFERROR(VLOOKUP(T457,祝日一覧!$A:$C,3,FALSE),"")</f>
        <v/>
      </c>
      <c r="U459" s="218" t="str">
        <f>IFERROR(VLOOKUP(U457,祝日一覧!$A:$C,3,FALSE),"")</f>
        <v/>
      </c>
      <c r="V459" s="218" t="str">
        <f>IFERROR(VLOOKUP(V457,祝日一覧!$A:$C,3,FALSE),"")</f>
        <v/>
      </c>
      <c r="W459" s="218" t="str">
        <f>IFERROR(VLOOKUP(W457,祝日一覧!$A:$C,3,FALSE),"")</f>
        <v/>
      </c>
      <c r="X459" s="218" t="str">
        <f>IFERROR(VLOOKUP(X457,祝日一覧!$A:$C,3,FALSE),"")</f>
        <v/>
      </c>
      <c r="Y459" s="218" t="str">
        <f>IFERROR(VLOOKUP(Y457,祝日一覧!$A:$C,3,FALSE),"")</f>
        <v/>
      </c>
      <c r="Z459" s="218" t="str">
        <f>IFERROR(VLOOKUP(Z457,祝日一覧!$A:$C,3,FALSE),"")</f>
        <v/>
      </c>
      <c r="AA459" s="218" t="str">
        <f>IFERROR(VLOOKUP(AA457,祝日一覧!$A:$C,3,FALSE),"")</f>
        <v/>
      </c>
      <c r="AB459" s="218" t="str">
        <f>IFERROR(VLOOKUP(AB457,祝日一覧!$A:$C,3,FALSE),"")</f>
        <v/>
      </c>
      <c r="AC459" s="218" t="str">
        <f>IFERROR(VLOOKUP(AC457,祝日一覧!$A:$C,3,FALSE),"")</f>
        <v/>
      </c>
      <c r="AD459" s="218" t="str">
        <f>IFERROR(VLOOKUP(AD457,祝日一覧!$A:$C,3,FALSE),"")</f>
        <v/>
      </c>
      <c r="AE459" s="218" t="str">
        <f>IFERROR(VLOOKUP(AE457,祝日一覧!$A:$C,3,FALSE),"")</f>
        <v/>
      </c>
      <c r="AF459" s="218" t="str">
        <f>IFERROR(VLOOKUP(AF457,祝日一覧!$A:$C,3,FALSE),"")</f>
        <v/>
      </c>
      <c r="AG459" s="208" t="str">
        <f>IFERROR(VLOOKUP(AG457,祝日一覧!$A:$C,3,FALSE),"")</f>
        <v/>
      </c>
      <c r="AH459" s="246"/>
      <c r="AI459" s="247"/>
      <c r="AJ459" s="247"/>
      <c r="AK459" s="247"/>
      <c r="AL459" s="248"/>
      <c r="AM459" s="250"/>
      <c r="AN459" s="229"/>
      <c r="AO459" s="232"/>
      <c r="AP459" s="235"/>
      <c r="AQ459" s="238"/>
      <c r="AR459" s="240"/>
      <c r="AS459" s="221"/>
      <c r="AT459" s="222"/>
      <c r="AU459" s="179"/>
      <c r="AV459" s="171"/>
      <c r="AW459" s="40"/>
      <c r="AX459" s="223"/>
      <c r="AY459" s="224"/>
      <c r="AZ459" s="3"/>
      <c r="BA459" s="3"/>
      <c r="BB459" s="3"/>
      <c r="BC459" s="3"/>
      <c r="BD459" s="3"/>
      <c r="BE459" s="3"/>
      <c r="BF459" s="3"/>
      <c r="BG459" s="3"/>
    </row>
    <row r="460" spans="1:59" s="4" customFormat="1" ht="27" hidden="1" customHeight="1" outlineLevel="1" x14ac:dyDescent="0.2">
      <c r="A460" s="3"/>
      <c r="B460" s="226"/>
      <c r="C460" s="219"/>
      <c r="D460" s="219"/>
      <c r="E460" s="219"/>
      <c r="F460" s="219"/>
      <c r="G460" s="219"/>
      <c r="H460" s="219"/>
      <c r="I460" s="219"/>
      <c r="J460" s="219"/>
      <c r="K460" s="219"/>
      <c r="L460" s="219"/>
      <c r="M460" s="219"/>
      <c r="N460" s="219"/>
      <c r="O460" s="219"/>
      <c r="P460" s="219"/>
      <c r="Q460" s="219"/>
      <c r="R460" s="219"/>
      <c r="S460" s="219"/>
      <c r="T460" s="219"/>
      <c r="U460" s="219"/>
      <c r="V460" s="219"/>
      <c r="W460" s="219"/>
      <c r="X460" s="219"/>
      <c r="Y460" s="219"/>
      <c r="Z460" s="219"/>
      <c r="AA460" s="219"/>
      <c r="AB460" s="219"/>
      <c r="AC460" s="219"/>
      <c r="AD460" s="219"/>
      <c r="AE460" s="219"/>
      <c r="AF460" s="219"/>
      <c r="AG460" s="209"/>
      <c r="AH460" s="93" t="str">
        <f>IF($AY458=7,DBCS(1&amp;"日～"&amp;7&amp;"日"),DBCS("前"&amp;DAY(EOMONTH($C456-1,0))-6+$AY458&amp;"日～"&amp;$AY458&amp;"日"))</f>
        <v>前３１日～６日</v>
      </c>
      <c r="AI460" s="112" t="str">
        <f>DBCS($AY458+1&amp;"日～"&amp;$AY458+7&amp;"日")</f>
        <v>７日～１３日</v>
      </c>
      <c r="AJ460" s="112" t="str">
        <f>DBCS($AY458+8&amp;"日～"&amp;$AY458+14&amp;"日")</f>
        <v>１４日～２０日</v>
      </c>
      <c r="AK460" s="112" t="str">
        <f>DBCS($AY458+15&amp;"日～"&amp;$AY458+21&amp;"日")</f>
        <v>２１日～２７日</v>
      </c>
      <c r="AL460" s="113" t="str">
        <f>IF(AND(AY458=7,AY462=0),"-",IF($AY466=3,"-",DBCS($AY458+22&amp;"日～"&amp;$AY458+28&amp;"日")))</f>
        <v>-</v>
      </c>
      <c r="AM460" s="250"/>
      <c r="AN460" s="229"/>
      <c r="AO460" s="232"/>
      <c r="AP460" s="235"/>
      <c r="AQ460" s="238"/>
      <c r="AR460" s="178"/>
      <c r="AS460" s="174"/>
      <c r="AT460" s="174"/>
      <c r="AU460" s="184"/>
      <c r="AV460" s="184"/>
      <c r="AW460" s="40"/>
      <c r="AX460" s="99" t="s">
        <v>90</v>
      </c>
      <c r="AY460" s="100">
        <f>DAY(EOMONTH(C456,0))</f>
        <v>30</v>
      </c>
      <c r="AZ460" s="3"/>
      <c r="BA460" s="211" t="s">
        <v>105</v>
      </c>
      <c r="BB460" s="212"/>
      <c r="BC460" s="212"/>
      <c r="BD460" s="212"/>
      <c r="BE460" s="212"/>
      <c r="BF460" s="212"/>
      <c r="BG460" s="213"/>
    </row>
    <row r="461" spans="1:59" s="4" customFormat="1" ht="18.5" hidden="1" customHeight="1" outlineLevel="1" x14ac:dyDescent="0.2">
      <c r="A461" s="3"/>
      <c r="B461" s="226"/>
      <c r="C461" s="219"/>
      <c r="D461" s="219"/>
      <c r="E461" s="219"/>
      <c r="F461" s="219"/>
      <c r="G461" s="219"/>
      <c r="H461" s="219"/>
      <c r="I461" s="219"/>
      <c r="J461" s="219"/>
      <c r="K461" s="219"/>
      <c r="L461" s="219"/>
      <c r="M461" s="219"/>
      <c r="N461" s="219"/>
      <c r="O461" s="219"/>
      <c r="P461" s="219"/>
      <c r="Q461" s="219"/>
      <c r="R461" s="219"/>
      <c r="S461" s="219"/>
      <c r="T461" s="219"/>
      <c r="U461" s="219"/>
      <c r="V461" s="219"/>
      <c r="W461" s="219"/>
      <c r="X461" s="219"/>
      <c r="Y461" s="219"/>
      <c r="Z461" s="219"/>
      <c r="AA461" s="219"/>
      <c r="AB461" s="219"/>
      <c r="AC461" s="219"/>
      <c r="AD461" s="219"/>
      <c r="AE461" s="219"/>
      <c r="AF461" s="219"/>
      <c r="AG461" s="209"/>
      <c r="AH461" s="93" t="e">
        <f ca="1">IF(AH462&gt;=0.285,"達成","未")</f>
        <v>#DIV/0!</v>
      </c>
      <c r="AI461" s="166" t="e">
        <f ca="1">IF(AI462&gt;=0.285,"達成","未")</f>
        <v>#DIV/0!</v>
      </c>
      <c r="AJ461" s="166" t="e">
        <f t="shared" ref="AJ461:AK461" ca="1" si="576">IF(AJ462&gt;=0.285,"達成","未")</f>
        <v>#DIV/0!</v>
      </c>
      <c r="AK461" s="166" t="e">
        <f t="shared" ca="1" si="576"/>
        <v>#DIV/0!</v>
      </c>
      <c r="AL461" s="167" t="str">
        <f ca="1">IF(AL462="-","-",IF(AL462&gt;=0.285,"達成","未"))</f>
        <v>-</v>
      </c>
      <c r="AM461" s="251"/>
      <c r="AN461" s="230"/>
      <c r="AO461" s="233"/>
      <c r="AP461" s="236"/>
      <c r="AQ461" s="239"/>
      <c r="AR461" s="178"/>
      <c r="AS461" s="174"/>
      <c r="AT461" s="174"/>
      <c r="AU461" s="184"/>
      <c r="AV461" s="184"/>
      <c r="AW461" s="40"/>
      <c r="AX461" s="99"/>
      <c r="AY461" s="100"/>
      <c r="AZ461" s="3"/>
      <c r="BA461" s="168"/>
      <c r="BB461" s="169"/>
      <c r="BC461" s="169"/>
      <c r="BD461" s="169"/>
      <c r="BE461" s="169"/>
      <c r="BF461" s="169"/>
      <c r="BG461" s="170"/>
    </row>
    <row r="462" spans="1:59" s="4" customFormat="1" ht="20.149999999999999" hidden="1" customHeight="1" outlineLevel="1" thickBot="1" x14ac:dyDescent="0.25">
      <c r="B462" s="227"/>
      <c r="C462" s="220"/>
      <c r="D462" s="220"/>
      <c r="E462" s="220"/>
      <c r="F462" s="220"/>
      <c r="G462" s="220"/>
      <c r="H462" s="220"/>
      <c r="I462" s="220"/>
      <c r="J462" s="220"/>
      <c r="K462" s="220"/>
      <c r="L462" s="220"/>
      <c r="M462" s="220"/>
      <c r="N462" s="220"/>
      <c r="O462" s="220"/>
      <c r="P462" s="220"/>
      <c r="Q462" s="220"/>
      <c r="R462" s="220"/>
      <c r="S462" s="220"/>
      <c r="T462" s="220"/>
      <c r="U462" s="220"/>
      <c r="V462" s="220"/>
      <c r="W462" s="220"/>
      <c r="X462" s="220"/>
      <c r="Y462" s="220"/>
      <c r="Z462" s="220"/>
      <c r="AA462" s="220"/>
      <c r="AB462" s="220"/>
      <c r="AC462" s="220"/>
      <c r="AD462" s="220"/>
      <c r="AE462" s="220"/>
      <c r="AF462" s="220"/>
      <c r="AG462" s="210"/>
      <c r="AH462" s="114" t="e">
        <f ca="1">AVERAGE(AH463:AH468)</f>
        <v>#DIV/0!</v>
      </c>
      <c r="AI462" s="115" t="e">
        <f t="shared" ref="AI462:AK462" ca="1" si="577">AVERAGE(AI463:AI468)</f>
        <v>#DIV/0!</v>
      </c>
      <c r="AJ462" s="115" t="e">
        <f t="shared" ca="1" si="577"/>
        <v>#DIV/0!</v>
      </c>
      <c r="AK462" s="115" t="e">
        <f t="shared" ca="1" si="577"/>
        <v>#DIV/0!</v>
      </c>
      <c r="AL462" s="104" t="str">
        <f ca="1">IFERROR(AVERAGE(AL463:AL468),"-")</f>
        <v>-</v>
      </c>
      <c r="AM462" s="64"/>
      <c r="AN462" s="48" t="e">
        <f>AVERAGE(AN463:AN468)</f>
        <v>#DIV/0!</v>
      </c>
      <c r="AO462" s="30" t="e">
        <f>IF(AN462&gt;=0.285,"達成","未")</f>
        <v>#DIV/0!</v>
      </c>
      <c r="AP462" s="71"/>
      <c r="AQ462" s="72" t="e">
        <f>AVERAGE(AQ463:AQ468)</f>
        <v>#DIV/0!</v>
      </c>
      <c r="AR462" s="62" t="s">
        <v>15</v>
      </c>
      <c r="AS462" s="49" t="s">
        <v>16</v>
      </c>
      <c r="AT462" s="50" t="s">
        <v>58</v>
      </c>
      <c r="AU462" s="38" t="s">
        <v>56</v>
      </c>
      <c r="AV462" s="173" t="s">
        <v>57</v>
      </c>
      <c r="AW462" s="60" t="s">
        <v>66</v>
      </c>
      <c r="AX462" s="214" t="s">
        <v>91</v>
      </c>
      <c r="AY462" s="215">
        <f>MOD(AY460-AY458,7)</f>
        <v>3</v>
      </c>
      <c r="AZ462" s="97" t="s">
        <v>106</v>
      </c>
      <c r="BA462" s="111"/>
      <c r="BB462" s="111" t="s">
        <v>83</v>
      </c>
      <c r="BC462" s="111" t="s">
        <v>84</v>
      </c>
      <c r="BD462" s="111" t="s">
        <v>85</v>
      </c>
      <c r="BE462" s="111" t="s">
        <v>86</v>
      </c>
      <c r="BF462" s="111" t="s">
        <v>87</v>
      </c>
      <c r="BG462" s="111" t="s">
        <v>101</v>
      </c>
    </row>
    <row r="463" spans="1:59" s="4" customFormat="1" ht="20.149999999999999" hidden="1" customHeight="1" outlineLevel="1" x14ac:dyDescent="0.2">
      <c r="B463" s="51" t="str">
        <f>IF($R$5&lt;&gt;"",$R$5,"-")</f>
        <v>-</v>
      </c>
      <c r="C463" s="182"/>
      <c r="D463" s="182"/>
      <c r="E463" s="182"/>
      <c r="F463" s="182"/>
      <c r="G463" s="182"/>
      <c r="H463" s="182"/>
      <c r="I463" s="182"/>
      <c r="J463" s="182"/>
      <c r="K463" s="182"/>
      <c r="L463" s="182"/>
      <c r="M463" s="182"/>
      <c r="N463" s="182"/>
      <c r="O463" s="182"/>
      <c r="P463" s="182"/>
      <c r="Q463" s="182"/>
      <c r="R463" s="182"/>
      <c r="S463" s="182"/>
      <c r="T463" s="182"/>
      <c r="U463" s="182"/>
      <c r="V463" s="182"/>
      <c r="W463" s="182"/>
      <c r="X463" s="182"/>
      <c r="Y463" s="182"/>
      <c r="Z463" s="182"/>
      <c r="AA463" s="182"/>
      <c r="AB463" s="182"/>
      <c r="AC463" s="182"/>
      <c r="AD463" s="182"/>
      <c r="AE463" s="182"/>
      <c r="AF463" s="182"/>
      <c r="AG463" s="61"/>
      <c r="AH463" s="122" t="str">
        <f ca="1">IFERROR(IF(B463="-","-",IF(AY458=7,COUNTIF(OFFSET($C463,0,0,1,$AY458),"○")/(7-BB463),(COUNTIF(OFFSET($C463,0,0,1,$AY458),"○")+COUNTIF(OFFSET($C463,-14,DAY(EOMONTH(C456-1,0))-7+$AY458,1,7-$AY458),"○"))/(7-BB463))),"-")</f>
        <v>-</v>
      </c>
      <c r="AI463" s="116" t="str">
        <f ca="1">IF($B463="-","-",COUNTIF(OFFSET($C463,0,$AY458,1,7),"○")/7-BC463)</f>
        <v>-</v>
      </c>
      <c r="AJ463" s="145" t="str">
        <f ca="1">IF($B463="-","-",COUNTIF(OFFSET($C463,0,$AY458,1,7),"○")/7-BD463)</f>
        <v>-</v>
      </c>
      <c r="AK463" s="145" t="str">
        <f ca="1">IF($B463="-","-",COUNTIF(OFFSET($C463,0,$AY458,1,7),"○")/7-BE463)</f>
        <v>-</v>
      </c>
      <c r="AL463" s="146" t="str">
        <f ca="1">IF($B463="-","-",IF((AY466+SIGN(AY458))&lt;5,"-",COUNTIF(OFFSET(C463,0,AY458+21,1,7),"○")/(7-BF463)))</f>
        <v>-</v>
      </c>
      <c r="AM463" s="65">
        <f>AU463</f>
        <v>0</v>
      </c>
      <c r="AN463" s="41" t="str">
        <f>IFERROR(AM463/AS463,"")</f>
        <v/>
      </c>
      <c r="AO463" s="67" t="str">
        <f t="shared" ref="AO463:AO468" si="578">IFERROR(IF(B463="-",B463,IF(AM463/AS463&gt;=0.285,"達成","未")),"-")</f>
        <v>-</v>
      </c>
      <c r="AP463" s="73">
        <f t="shared" ref="AP463:AP468" si="579">AV463</f>
        <v>0</v>
      </c>
      <c r="AQ463" s="74" t="str">
        <f>IFERROR(AP463/AT463,"")</f>
        <v/>
      </c>
      <c r="AR463" s="176">
        <f>COUNT(C457:AG457)</f>
        <v>30</v>
      </c>
      <c r="AS463" s="175">
        <f t="shared" ref="AS463:AS468" si="580">IF(OR(B463="-",B463=""),0,IFERROR(AR463-COUNTIF(C463:AG463,"外"),))</f>
        <v>0</v>
      </c>
      <c r="AT463" s="175">
        <f t="shared" ref="AT463:AT468" si="581">AS463+AT449</f>
        <v>0</v>
      </c>
      <c r="AU463" s="175">
        <f t="shared" ref="AU463:AU468" si="582">COUNTIF(C463:AG463,"○")</f>
        <v>0</v>
      </c>
      <c r="AV463" s="175">
        <f t="shared" ref="AV463:AV468" si="583">AV449+AU463</f>
        <v>0</v>
      </c>
      <c r="AW463" s="98">
        <f>IF(C456&gt;DATE($K$6,$M$6,1),0,IF(SUM(AS463:AS468)=0,1,IF(AO462="達成",1,0)))</f>
        <v>0</v>
      </c>
      <c r="AX463" s="214"/>
      <c r="AY463" s="215"/>
      <c r="AZ463" s="98">
        <f>IF(C456&gt;DATE($K$6,$M$6,1),0,IF(SUM(AS463:AS468)=0,1,IF(AND(AH462&gt;0.285,AI462&gt;0.285,AJ462&gt;0.285,AK462&gt;0.285,AL462&gt;0.285),1,0)))</f>
        <v>0</v>
      </c>
      <c r="BA463" s="111" t="s">
        <v>95</v>
      </c>
      <c r="BB463" s="111">
        <f ca="1">IF(AY458=7,COUNTIF(OFFSET($C463,0,0,1,$AY458),"外"),COUNTIF(OFFSET($C463,0,0,1,$AY458),"外")+COUNTIF(OFFSET($C463,-13,DAY(EOMONTH(C456-1,0))-7+$AY458,1,7-$AY458),"外"))</f>
        <v>0</v>
      </c>
      <c r="BC463" s="111">
        <f ca="1">COUNTIF(OFFSET($C463,0,$AY458,1,7),"外")</f>
        <v>0</v>
      </c>
      <c r="BD463" s="111">
        <f ca="1">COUNTIF(OFFSET($C463,0,$AY458+7,1,7),"外")</f>
        <v>0</v>
      </c>
      <c r="BE463" s="111">
        <f ca="1">COUNTIF(OFFSET($C463,0,$AY458+14,1,7),"外")</f>
        <v>0</v>
      </c>
      <c r="BF463" s="111">
        <f ca="1">COUNTIF(OFFSET(C463,0,AY458+21,1,7),"外")</f>
        <v>0</v>
      </c>
      <c r="BG463" s="111">
        <f ca="1">SUM(BB463:BF463)</f>
        <v>0</v>
      </c>
    </row>
    <row r="464" spans="1:59" s="4" customFormat="1" ht="20.149999999999999" hidden="1" customHeight="1" outlineLevel="1" x14ac:dyDescent="0.2">
      <c r="B464" s="45" t="str">
        <f>IF($S$5&lt;&gt;"",$S$5,"-")</f>
        <v>-</v>
      </c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F464" s="12"/>
      <c r="AG464" s="180"/>
      <c r="AH464" s="90" t="str">
        <f ca="1">IFERROR(IF(B449="-","-",IF(AY458=7,COUNTIF(OFFSET($C464,0,0,1,$AY458),"○")/(7-BB464),(COUNTIF(OFFSET($C464,0,0,1,$AY458),"○")+COUNTIF(OFFSET($C464,-14,DAY(EOMONTH(C456-1,0))-7+$AY458,1,7-$AY458),"○"))/(7-BB464))),"-")</f>
        <v>-</v>
      </c>
      <c r="AI464" s="89" t="str">
        <f ca="1">IF(B464="-","-",COUNTIF(OFFSET($C464,0,$AY458,1,7),"○")/7-BC464)</f>
        <v>-</v>
      </c>
      <c r="AJ464" s="89" t="str">
        <f ca="1">IF($B464="-","-",COUNTIF(OFFSET($C464,0,$AY459,1,7),"○")/7-BD464)</f>
        <v>-</v>
      </c>
      <c r="AK464" s="89" t="str">
        <f ca="1">IF($B464="-","-",COUNTIF(OFFSET($C464,0,$AY458,1,7),"○")/7-BE464)</f>
        <v>-</v>
      </c>
      <c r="AL464" s="105" t="str">
        <f ca="1">IF($B464="-","-",IF((AY466+SIGN(AY458))&lt;5,"-",COUNTIF(OFFSET(C464,0,AY458+21,1,7),"○")/(7-BF464)))</f>
        <v>-</v>
      </c>
      <c r="AM464" s="172">
        <f t="shared" ref="AM464:AM466" si="584">AU464</f>
        <v>0</v>
      </c>
      <c r="AN464" s="41" t="str">
        <f t="shared" ref="AN464" si="585">IFERROR(AM464/AS464,"")</f>
        <v/>
      </c>
      <c r="AO464" s="66" t="str">
        <f t="shared" si="578"/>
        <v>-</v>
      </c>
      <c r="AP464" s="177">
        <f t="shared" si="579"/>
        <v>0</v>
      </c>
      <c r="AQ464" s="75" t="str">
        <f t="shared" ref="AQ464:AQ466" si="586">IFERROR(AP464/AT464,"")</f>
        <v/>
      </c>
      <c r="AR464" s="176">
        <f>COUNT(C457:AG457)</f>
        <v>30</v>
      </c>
      <c r="AS464" s="175">
        <f t="shared" si="580"/>
        <v>0</v>
      </c>
      <c r="AT464" s="175">
        <f t="shared" si="581"/>
        <v>0</v>
      </c>
      <c r="AU464" s="175">
        <f t="shared" si="582"/>
        <v>0</v>
      </c>
      <c r="AV464" s="175">
        <f t="shared" si="583"/>
        <v>0</v>
      </c>
      <c r="AW464" s="40"/>
      <c r="AX464" s="216" t="s">
        <v>92</v>
      </c>
      <c r="AY464" s="196">
        <f>SIGN(AY458)+SIGN(AY462)+AY466</f>
        <v>5</v>
      </c>
      <c r="BA464" s="111" t="s">
        <v>96</v>
      </c>
      <c r="BB464" s="111">
        <f ca="1">IF(AY458=7,COUNTIF(OFFSET($C464,0,0,1,$AY458),"外"),COUNTIF(OFFSET($C464,0,0,1,$AY458),"外")+COUNTIF(OFFSET($C464,-13,DAY(EOMONTH(C456-1,0))-7+$AY458,1,7-$AY458),"外"))</f>
        <v>0</v>
      </c>
      <c r="BC464" s="111">
        <f ca="1">COUNTIF(OFFSET($C464,0,$AY458,1,7),"外")</f>
        <v>0</v>
      </c>
      <c r="BD464" s="111">
        <f ca="1">COUNTIF(OFFSET($C464,0,$AY458+7,1,7),"外")</f>
        <v>0</v>
      </c>
      <c r="BE464" s="111">
        <f ca="1">COUNTIF(OFFSET($C464,0,$AY458+14,1,7),"外")</f>
        <v>0</v>
      </c>
      <c r="BF464" s="111">
        <f ca="1">COUNTIF(OFFSET(C464,0,AY458+21,1,7),"外")</f>
        <v>0</v>
      </c>
      <c r="BG464" s="111">
        <f t="shared" ref="BG464:BG466" ca="1" si="587">SUM(BB464:BF464)</f>
        <v>0</v>
      </c>
    </row>
    <row r="465" spans="1:59" s="4" customFormat="1" ht="20.149999999999999" hidden="1" customHeight="1" outlineLevel="1" x14ac:dyDescent="0.2">
      <c r="B465" s="45" t="str">
        <f>IF($T$5&lt;&gt;"",$T$5,"-")</f>
        <v>-</v>
      </c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F465" s="12"/>
      <c r="AG465" s="180"/>
      <c r="AH465" s="90" t="str">
        <f ca="1">IFERROR(IF(B465="-","-",IF(AY458=7,COUNTIF(OFFSET($C465,0,0,1,$AY458),"○")/(7-BB465),(COUNTIF(OFFSET($C465,0,0,1,$AY458),"○")+COUNTIF(OFFSET($C465,-14,DAY(EOMONTH(C456-1,0))-7+$AY458,1,7-$AY458),"○"))/(7-BB465))),"-")</f>
        <v>-</v>
      </c>
      <c r="AI465" s="89" t="str">
        <f ca="1">IF(B465="-","-",COUNTIF(OFFSET($C465,0,$AY458,1,7),"○")/7-BC465)</f>
        <v>-</v>
      </c>
      <c r="AJ465" s="89" t="str">
        <f ca="1">IF($B465="-","-",COUNTIF(OFFSET($C465,0,$AY458,1,7),"○")/7-BD465)</f>
        <v>-</v>
      </c>
      <c r="AK465" s="89" t="str">
        <f ca="1">IF($B465="-","-",COUNTIF(OFFSET($C465,0,$AY458,1,7),"○")/7-BE465)</f>
        <v>-</v>
      </c>
      <c r="AL465" s="105" t="str">
        <f ca="1">IF($B465="-","-",IF((AY466+SIGN(AY458))&lt;5,"-",COUNTIF(OFFSET(C465,0,AY458+21,1,7),"○")/(7-BF465)))</f>
        <v>-</v>
      </c>
      <c r="AM465" s="172">
        <f t="shared" si="584"/>
        <v>0</v>
      </c>
      <c r="AN465" s="41" t="str">
        <f>IFERROR(AM465/AS465,"")</f>
        <v/>
      </c>
      <c r="AO465" s="66" t="str">
        <f t="shared" si="578"/>
        <v>-</v>
      </c>
      <c r="AP465" s="177">
        <f t="shared" si="579"/>
        <v>0</v>
      </c>
      <c r="AQ465" s="75" t="str">
        <f t="shared" si="586"/>
        <v/>
      </c>
      <c r="AR465" s="176">
        <f>COUNT(C457:AG457)</f>
        <v>30</v>
      </c>
      <c r="AS465" s="175">
        <f t="shared" si="580"/>
        <v>0</v>
      </c>
      <c r="AT465" s="175">
        <f t="shared" si="581"/>
        <v>0</v>
      </c>
      <c r="AU465" s="175">
        <f t="shared" si="582"/>
        <v>0</v>
      </c>
      <c r="AV465" s="175">
        <f t="shared" si="583"/>
        <v>0</v>
      </c>
      <c r="AW465" s="40"/>
      <c r="AX465" s="217"/>
      <c r="AY465" s="197"/>
      <c r="BA465" s="111" t="s">
        <v>97</v>
      </c>
      <c r="BB465" s="111">
        <f ca="1">IF(AY458=7,COUNTIF(OFFSET($C465,0,0,1,$AY458),"外"),COUNTIF(OFFSET($C465,0,0,1,$AY458),"外")+COUNTIF(OFFSET($C465,-13,DAY(EOMONTH(C456-1,0))-7+$AY458,1,7-$AY458),"外"))</f>
        <v>0</v>
      </c>
      <c r="BC465" s="111">
        <f ca="1">COUNTIF(OFFSET($C465,0,$AY458,1,7),"外")</f>
        <v>0</v>
      </c>
      <c r="BD465" s="111">
        <f ca="1">COUNTIF(OFFSET($C465,0,$AY458+7,1,7),"外")</f>
        <v>0</v>
      </c>
      <c r="BE465" s="111">
        <f ca="1">COUNTIF(OFFSET($C465,0,$AY458+14,1,7),"外")</f>
        <v>0</v>
      </c>
      <c r="BF465" s="111">
        <f ca="1">COUNTIF(OFFSET(C465,0,AY458+21,1,7),"外")</f>
        <v>0</v>
      </c>
      <c r="BG465" s="111">
        <f t="shared" ca="1" si="587"/>
        <v>0</v>
      </c>
    </row>
    <row r="466" spans="1:59" s="4" customFormat="1" ht="20.149999999999999" hidden="1" customHeight="1" outlineLevel="1" x14ac:dyDescent="0.2">
      <c r="B466" s="45" t="str">
        <f>IF($U$5&lt;&gt;"",$U$5,"-")</f>
        <v>-</v>
      </c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F466" s="12"/>
      <c r="AG466" s="180"/>
      <c r="AH466" s="90" t="str">
        <f ca="1">IFERROR(IF(B466="-","-",IF(AY458=7,COUNTIF(OFFSET($C466,0,0,1,$AY458),"○")/(7-BB466),(COUNTIF(OFFSET($C466,0,0,1,$AY458),"○")+COUNTIF(OFFSET($C466,-14,DAY(EOMONTH(C456-1,0))-7+$AY458,1,7-$AY458),"○"))/(7-BB466))),"-")</f>
        <v>-</v>
      </c>
      <c r="AI466" s="89" t="str">
        <f ca="1">IF(B466="-","-",COUNTIF(OFFSET($C466,0,$AY458,1,7),"○")/7-BC466)</f>
        <v>-</v>
      </c>
      <c r="AJ466" s="89" t="str">
        <f ca="1">IF($B466="-","-",COUNTIF(OFFSET($C466,0,$AY458,1,7),"○")/7-BD466)</f>
        <v>-</v>
      </c>
      <c r="AK466" s="89" t="str">
        <f ca="1">IF($B466="-","-",COUNTIF(OFFSET($C466,0,$AY458,1,7),"○")/7-BE466)</f>
        <v>-</v>
      </c>
      <c r="AL466" s="105" t="str">
        <f ca="1">IF($B466="-","-",IF((AY466+SIGN(AY458))&lt;5,"-",COUNTIF(OFFSET(C466,0,AY458+21,1,7),"○")/(7-BF466)))</f>
        <v>-</v>
      </c>
      <c r="AM466" s="172">
        <f t="shared" si="584"/>
        <v>0</v>
      </c>
      <c r="AN466" s="41" t="str">
        <f t="shared" ref="AN466:AN467" si="588">IFERROR(AM466/AS466,"")</f>
        <v/>
      </c>
      <c r="AO466" s="66" t="str">
        <f t="shared" si="578"/>
        <v>-</v>
      </c>
      <c r="AP466" s="177">
        <f t="shared" si="579"/>
        <v>0</v>
      </c>
      <c r="AQ466" s="75" t="str">
        <f t="shared" si="586"/>
        <v/>
      </c>
      <c r="AR466" s="176">
        <f>COUNT(C457:AG457)</f>
        <v>30</v>
      </c>
      <c r="AS466" s="175">
        <f t="shared" si="580"/>
        <v>0</v>
      </c>
      <c r="AT466" s="175">
        <f t="shared" si="581"/>
        <v>0</v>
      </c>
      <c r="AU466" s="175">
        <f t="shared" si="582"/>
        <v>0</v>
      </c>
      <c r="AV466" s="175">
        <f t="shared" si="583"/>
        <v>0</v>
      </c>
      <c r="AW466" s="40"/>
      <c r="AX466" s="194" t="s">
        <v>93</v>
      </c>
      <c r="AY466" s="196">
        <f>ROUNDDOWN((AY460-AY458)/7,0)</f>
        <v>3</v>
      </c>
      <c r="BA466" s="111" t="s">
        <v>98</v>
      </c>
      <c r="BB466" s="111">
        <f ca="1">IF(AY458=7,COUNTIF(OFFSET($C466,0,0,1,$AY458),"外"),COUNTIF(OFFSET($C466,0,0,1,$AY458),"外")+COUNTIF(OFFSET($C466,-13,DAY(EOMONTH(C456-1,0))-7+$AY458,1,7-$AY458),"外"))</f>
        <v>0</v>
      </c>
      <c r="BC466" s="111">
        <f ca="1">COUNTIF(OFFSET($C466,0,$AY458,1,7),"外")</f>
        <v>0</v>
      </c>
      <c r="BD466" s="111">
        <f ca="1">COUNTIF(OFFSET($C466,0,$AY458+7,1,7),"外")</f>
        <v>0</v>
      </c>
      <c r="BE466" s="111">
        <f ca="1">COUNTIF(OFFSET($C466,0,$AY458+14,1,7),"外")</f>
        <v>0</v>
      </c>
      <c r="BF466" s="111">
        <f ca="1">COUNTIF(OFFSET(C466,0,AY458+21,1,7),"外")</f>
        <v>0</v>
      </c>
      <c r="BG466" s="111">
        <f t="shared" ca="1" si="587"/>
        <v>0</v>
      </c>
    </row>
    <row r="467" spans="1:59" s="4" customFormat="1" ht="20.149999999999999" hidden="1" customHeight="1" outlineLevel="1" x14ac:dyDescent="0.2">
      <c r="B467" s="45" t="str">
        <f>IF($V$5&lt;&gt;"",$V$5,"-")</f>
        <v>-</v>
      </c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F467" s="12"/>
      <c r="AG467" s="180"/>
      <c r="AH467" s="90" t="str">
        <f ca="1">IFERROR(IF(B467="-","-",IF(AY458=7,COUNTIF(OFFSET($C467,0,0,1,$AY458),"○")/(7-BB467),(COUNTIF(OFFSET($C467,0,0,1,$AY458),"○")+COUNTIF(OFFSET($C467,-14,DAY(EOMONTH(C456-1,0))-7+$AY458,1,7-$AY458),"○"))/(7-BB467))),"-")</f>
        <v>-</v>
      </c>
      <c r="AI467" s="89" t="str">
        <f ca="1">IF(B467="-","-",COUNTIF(OFFSET($C467,0,$AY458,1,7),"○")/7-BC467)</f>
        <v>-</v>
      </c>
      <c r="AJ467" s="89" t="str">
        <f ca="1">IF($B467="-","-",COUNTIF(OFFSET($C467,0,$AY458,1,7),"○")/7-BD467)</f>
        <v>-</v>
      </c>
      <c r="AK467" s="89" t="str">
        <f ca="1">IF($B467="-","-",COUNTIF(OFFSET($C467,0,$AY458,1,7),"○")/7-BE467)</f>
        <v>-</v>
      </c>
      <c r="AL467" s="105" t="str">
        <f ca="1">IF($B467="-","-",IF((AY466+SIGN(AY458))&lt;5,"-",COUNTIF(OFFSET(C467,0,AY458+21,1,7),"○")/(7-BF467)))</f>
        <v>-</v>
      </c>
      <c r="AM467" s="172">
        <f>AU467</f>
        <v>0</v>
      </c>
      <c r="AN467" s="41" t="str">
        <f t="shared" si="588"/>
        <v/>
      </c>
      <c r="AO467" s="66" t="str">
        <f t="shared" si="578"/>
        <v>-</v>
      </c>
      <c r="AP467" s="177">
        <f t="shared" si="579"/>
        <v>0</v>
      </c>
      <c r="AQ467" s="75" t="str">
        <f>IFERROR(AP467/AT467,"")</f>
        <v/>
      </c>
      <c r="AR467" s="176">
        <f>COUNT(C457:AG457)</f>
        <v>30</v>
      </c>
      <c r="AS467" s="175">
        <f t="shared" si="580"/>
        <v>0</v>
      </c>
      <c r="AT467" s="175">
        <f t="shared" si="581"/>
        <v>0</v>
      </c>
      <c r="AU467" s="175">
        <f t="shared" si="582"/>
        <v>0</v>
      </c>
      <c r="AV467" s="175">
        <f t="shared" si="583"/>
        <v>0</v>
      </c>
      <c r="AW467" s="40"/>
      <c r="AX467" s="195"/>
      <c r="AY467" s="197"/>
      <c r="BA467" s="111" t="s">
        <v>99</v>
      </c>
      <c r="BB467" s="111">
        <f ca="1">IF(AY458=7,COUNTIF(OFFSET($C467,0,0,1,$AY458),"外"),COUNTIF(OFFSET($C467,0,0,1,$AY458),"外")+COUNTIF(OFFSET($C467,-13,DAY(EOMONTH(C456-1,0))-7+$AY458,1,7-$AY458),"外"))</f>
        <v>0</v>
      </c>
      <c r="BC467" s="111">
        <f ca="1">COUNTIF(OFFSET($C467,0,$AY458,1,7),"外")</f>
        <v>0</v>
      </c>
      <c r="BD467" s="111">
        <f ca="1">COUNTIF(OFFSET($C467,0,$AY458+7,1,7),"外")</f>
        <v>0</v>
      </c>
      <c r="BE467" s="111">
        <f ca="1">COUNTIF(OFFSET($C467,0,$AY458+14,1,7),"外")</f>
        <v>0</v>
      </c>
      <c r="BF467" s="111">
        <f ca="1">COUNTIF(OFFSET(C467,0,AY458+21,1,7),"外")</f>
        <v>0</v>
      </c>
      <c r="BG467" s="111">
        <f ca="1">SUM(BB467:BF467)</f>
        <v>0</v>
      </c>
    </row>
    <row r="468" spans="1:59" s="4" customFormat="1" ht="20.149999999999999" hidden="1" customHeight="1" outlineLevel="1" thickBot="1" x14ac:dyDescent="0.25">
      <c r="B468" s="46" t="str">
        <f>IF($W$5&lt;&gt;"",$W$5,"-")</f>
        <v>-</v>
      </c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F468" s="13"/>
      <c r="AG468" s="55"/>
      <c r="AH468" s="91" t="str">
        <f ca="1">IFERROR(IF(B468="-","-",IF(AY458=7,COUNTIF(OFFSET($C468,0,0,1,$AY458),"○")/(7-BB468),(COUNTIF(OFFSET($C468,0,0,1,$AY458),"○")+COUNTIF(OFFSET($C468,-14,DAY(EOMONTH(C456-1,0))-7+$AY458,1,7-$AY458),"○"))/(7-BB468))),"-")</f>
        <v>-</v>
      </c>
      <c r="AI468" s="92" t="str">
        <f ca="1">IF(B468="-","-",COUNTIF(OFFSET($C468,0,$AY458,1,7),"○")/7-BC468)</f>
        <v>-</v>
      </c>
      <c r="AJ468" s="92" t="str">
        <f ca="1">IF($B468="-","-",COUNTIF(OFFSET($C468,0,$AY458,1,7),"○")/7-BD468)</f>
        <v>-</v>
      </c>
      <c r="AK468" s="92" t="str">
        <f ca="1">IF($B468="-","-",COUNTIF(OFFSET($C468,0,$AY458,1,7),"○")/7-BE468)</f>
        <v>-</v>
      </c>
      <c r="AL468" s="106" t="str">
        <f ca="1">IF($B468="-","-",IF((AY466+SIGN(AY458))&lt;5,"-",COUNTIF(OFFSET(C468,0,AY458+21,1,7),"○")/(7-BF468)))</f>
        <v>-</v>
      </c>
      <c r="AM468" s="64">
        <f t="shared" ref="AM468" si="589">AU468</f>
        <v>0</v>
      </c>
      <c r="AN468" s="48" t="str">
        <f>IFERROR(AM468/AS468,"")</f>
        <v/>
      </c>
      <c r="AO468" s="30" t="str">
        <f t="shared" si="578"/>
        <v>-</v>
      </c>
      <c r="AP468" s="71">
        <f t="shared" si="579"/>
        <v>0</v>
      </c>
      <c r="AQ468" s="72" t="str">
        <f t="shared" ref="AQ468" si="590">IFERROR(AP468/AT468,"")</f>
        <v/>
      </c>
      <c r="AR468" s="176">
        <f>COUNT(C457:AG457)</f>
        <v>30</v>
      </c>
      <c r="AS468" s="175">
        <f t="shared" si="580"/>
        <v>0</v>
      </c>
      <c r="AT468" s="175">
        <f t="shared" si="581"/>
        <v>0</v>
      </c>
      <c r="AU468" s="175">
        <f t="shared" si="582"/>
        <v>0</v>
      </c>
      <c r="AV468" s="175">
        <f t="shared" si="583"/>
        <v>0</v>
      </c>
      <c r="AW468" s="40"/>
      <c r="AX468" s="101"/>
      <c r="AY468" s="102"/>
      <c r="BA468" s="111" t="s">
        <v>100</v>
      </c>
      <c r="BB468" s="111">
        <f ca="1">IF(AY458=7,COUNTIF(OFFSET($C468,0,0,1,$AY458),"外"),COUNTIF(OFFSET($C468,0,0,1,$AY458),"外")+COUNTIF(OFFSET($C468,-13,DAY(EOMONTH(C456-1,0))-7+$AY458,1,7-$AY458),"外"))</f>
        <v>0</v>
      </c>
      <c r="BC468" s="111">
        <f ca="1">COUNTIF(OFFSET($C468,0,$AY458,1,7),"外")</f>
        <v>0</v>
      </c>
      <c r="BD468" s="111">
        <f ca="1">COUNTIF(OFFSET($C468,0,$AY458+7,1,7),"外")</f>
        <v>0</v>
      </c>
      <c r="BE468" s="111">
        <f ca="1">COUNTIF(OFFSET($C468,0,$AY458+14,1,7),"外")</f>
        <v>0</v>
      </c>
      <c r="BF468" s="111">
        <f ca="1">COUNTIF(OFFSET(C468,0,AY458+21,1,7),"外")</f>
        <v>0</v>
      </c>
      <c r="BG468" s="111">
        <f t="shared" ref="BG468" ca="1" si="591">SUM(BB468:BF468)</f>
        <v>0</v>
      </c>
    </row>
    <row r="469" spans="1:59" hidden="1" outlineLevel="1" collapsed="1" x14ac:dyDescent="0.2">
      <c r="AV469" s="32"/>
    </row>
    <row r="470" spans="1:59" hidden="1" outlineLevel="1" x14ac:dyDescent="0.2">
      <c r="AH470" s="5"/>
      <c r="AI470" s="5"/>
      <c r="AJ470" s="5"/>
      <c r="AK470" s="5"/>
      <c r="AL470" s="5"/>
    </row>
    <row r="471" spans="1:59" collapsed="1" x14ac:dyDescent="0.2">
      <c r="AH471" s="5"/>
      <c r="AI471" s="5"/>
      <c r="AJ471" s="5"/>
      <c r="AK471" s="5"/>
      <c r="AL471" s="5"/>
    </row>
    <row r="472" spans="1:59" ht="20.25" customHeight="1" x14ac:dyDescent="0.2">
      <c r="A472" s="1"/>
      <c r="B472" s="14" t="s">
        <v>14</v>
      </c>
      <c r="AD472" s="198" t="s">
        <v>108</v>
      </c>
      <c r="AE472" s="199"/>
      <c r="AF472" s="199"/>
      <c r="AG472" s="199"/>
      <c r="AH472" s="199"/>
      <c r="AI472" s="199"/>
      <c r="AJ472" s="199"/>
      <c r="AK472" s="199"/>
      <c r="AL472" s="199"/>
      <c r="AM472" s="200"/>
      <c r="AN472" s="201" t="e">
        <f>VLOOKUP(AW473,BD481:BE513,2)</f>
        <v>#DIV/0!</v>
      </c>
      <c r="AO472" s="202"/>
      <c r="AP472" s="202"/>
      <c r="AQ472" s="203"/>
      <c r="AV472" s="33" t="s">
        <v>55</v>
      </c>
      <c r="AW472" s="33" t="s">
        <v>67</v>
      </c>
      <c r="AX472" s="33" t="s">
        <v>68</v>
      </c>
      <c r="AY472" s="68" t="s">
        <v>69</v>
      </c>
      <c r="AZ472" s="68" t="s">
        <v>107</v>
      </c>
    </row>
    <row r="473" spans="1:59" x14ac:dyDescent="0.2">
      <c r="B473" s="15"/>
      <c r="AQ473" s="6"/>
      <c r="AV473" s="204">
        <f>DATE($D$6,$F$6,1)</f>
        <v>45566</v>
      </c>
      <c r="AW473" s="204">
        <f>DATE($K$6,$M$6,1)</f>
        <v>45658</v>
      </c>
      <c r="AX473" s="206">
        <f>(DATEDIF(AV473,AW473,"m"))+1</f>
        <v>4</v>
      </c>
      <c r="AY473" s="189">
        <f>AW15+AW29+AW43+AW57+AW71+AW85+AW99+AW113+AW127+AW141+AW155+AW169+AW183+AW197+AW211+AW225+AW239+AW253+AW267+AW281+AW295+AW309+AW323+AW337+AW351+AW365+AW379+AW393+AW407+AW421+AW435+AW449+AW463</f>
        <v>4</v>
      </c>
      <c r="AZ473" s="189">
        <f>SUM(AZ14:AZ463)</f>
        <v>4</v>
      </c>
    </row>
    <row r="474" spans="1:59" ht="21" customHeight="1" x14ac:dyDescent="0.2">
      <c r="A474" s="1"/>
      <c r="Y474" s="188" t="s">
        <v>112</v>
      </c>
      <c r="Z474" s="188"/>
      <c r="AA474" s="188"/>
      <c r="AB474" s="188"/>
      <c r="AC474" s="188"/>
      <c r="AD474" s="190" t="e">
        <f>IF(AN472&gt;=0.285,AD479,"未達成")</f>
        <v>#DIV/0!</v>
      </c>
      <c r="AE474" s="190"/>
      <c r="AF474" s="190"/>
      <c r="AG474" s="190"/>
      <c r="AH474" s="190"/>
      <c r="AI474" s="190"/>
      <c r="AJ474" s="190"/>
      <c r="AK474" s="190"/>
      <c r="AL474" s="190"/>
      <c r="AM474" s="190"/>
      <c r="AN474" s="190"/>
      <c r="AO474" s="190"/>
      <c r="AP474" s="190"/>
      <c r="AQ474" s="191"/>
      <c r="AV474" s="205"/>
      <c r="AW474" s="205"/>
      <c r="AX474" s="207"/>
      <c r="AY474" s="189"/>
      <c r="AZ474" s="189"/>
    </row>
    <row r="475" spans="1:59" ht="21" customHeight="1" x14ac:dyDescent="0.2">
      <c r="A475" s="1"/>
      <c r="Y475" s="188" t="s">
        <v>54</v>
      </c>
      <c r="Z475" s="188"/>
      <c r="AA475" s="188"/>
      <c r="AB475" s="188"/>
      <c r="AC475" s="188"/>
      <c r="AD475" s="192" t="str">
        <f>IF(AX473=AY473,AD480,"未達成")</f>
        <v>月単位：達成</v>
      </c>
      <c r="AE475" s="192"/>
      <c r="AF475" s="192"/>
      <c r="AG475" s="192"/>
      <c r="AH475" s="192"/>
      <c r="AI475" s="192"/>
      <c r="AJ475" s="192"/>
      <c r="AK475" s="192"/>
      <c r="AL475" s="192"/>
      <c r="AM475" s="192"/>
      <c r="AN475" s="192"/>
      <c r="AO475" s="192"/>
      <c r="AP475" s="192"/>
      <c r="AQ475" s="193"/>
    </row>
    <row r="476" spans="1:59" ht="21" customHeight="1" x14ac:dyDescent="0.2">
      <c r="A476" s="1"/>
      <c r="Y476" s="188" t="s">
        <v>110</v>
      </c>
      <c r="Z476" s="188"/>
      <c r="AA476" s="188"/>
      <c r="AB476" s="188"/>
      <c r="AC476" s="188"/>
      <c r="AD476" s="192" t="str">
        <f>IF(AX473=AZ473,AD481,"未")</f>
        <v>完全週休二日達成</v>
      </c>
      <c r="AE476" s="192"/>
      <c r="AF476" s="192"/>
      <c r="AG476" s="192"/>
      <c r="AH476" s="192"/>
      <c r="AI476" s="192"/>
      <c r="AJ476" s="192"/>
      <c r="AK476" s="192"/>
      <c r="AL476" s="192"/>
      <c r="AM476" s="192"/>
      <c r="AN476" s="192"/>
      <c r="AO476" s="192"/>
      <c r="AP476" s="192"/>
      <c r="AQ476" s="193"/>
    </row>
    <row r="477" spans="1:59" x14ac:dyDescent="0.2">
      <c r="A477" s="1"/>
      <c r="AD477" s="70"/>
      <c r="AH477" s="1"/>
      <c r="AI477" s="1"/>
      <c r="AJ477" s="1"/>
      <c r="AK477" s="1"/>
      <c r="AL477" s="1"/>
      <c r="AM477" s="1"/>
      <c r="AN477" s="4"/>
      <c r="AO477" s="1"/>
      <c r="AP477" s="1"/>
      <c r="AQ477" s="1"/>
    </row>
    <row r="478" spans="1:59" x14ac:dyDescent="0.2">
      <c r="A478" s="1"/>
      <c r="AH478" s="1"/>
      <c r="AI478" s="1"/>
      <c r="AJ478" s="1"/>
      <c r="AK478" s="1"/>
      <c r="AL478" s="1"/>
      <c r="AM478" s="1"/>
      <c r="AN478" s="4"/>
      <c r="AO478" s="1"/>
      <c r="AP478" s="1"/>
      <c r="AQ478" s="1"/>
    </row>
    <row r="479" spans="1:59" ht="13.5" customHeight="1" x14ac:dyDescent="0.2">
      <c r="A479" s="1"/>
      <c r="AD479" s="21" t="s">
        <v>109</v>
      </c>
      <c r="AE479" s="22"/>
      <c r="AF479" s="22"/>
      <c r="AG479" s="22"/>
      <c r="AH479" s="23"/>
      <c r="AI479" s="23"/>
      <c r="AJ479" s="23"/>
      <c r="AK479" s="23"/>
      <c r="AL479" s="23"/>
      <c r="AM479" s="23"/>
      <c r="AN479" s="4"/>
      <c r="AO479" s="1"/>
      <c r="AP479" s="187"/>
      <c r="AQ479" s="187"/>
    </row>
    <row r="480" spans="1:59" x14ac:dyDescent="0.2">
      <c r="A480" s="1"/>
      <c r="AD480" s="9" t="s">
        <v>81</v>
      </c>
      <c r="AE480" s="22"/>
      <c r="AF480" s="22"/>
      <c r="AG480" s="22"/>
      <c r="AH480" s="23"/>
      <c r="AI480" s="23"/>
      <c r="AJ480" s="23"/>
      <c r="AK480" s="23"/>
      <c r="AL480" s="23"/>
      <c r="AM480" s="23"/>
      <c r="AN480" s="4"/>
      <c r="AO480" s="1"/>
      <c r="AP480" s="1"/>
      <c r="AQ480" s="1"/>
    </row>
    <row r="481" spans="30:57" x14ac:dyDescent="0.2">
      <c r="AD481" s="21" t="s">
        <v>111</v>
      </c>
      <c r="AE481" s="22"/>
      <c r="AF481" s="22"/>
      <c r="AG481" s="22"/>
      <c r="AH481" s="23"/>
      <c r="AI481" s="23"/>
      <c r="AJ481" s="23"/>
      <c r="AK481" s="23"/>
      <c r="AL481" s="23"/>
      <c r="AM481" s="24"/>
      <c r="BD481" s="76">
        <f>C8</f>
        <v>45566</v>
      </c>
      <c r="BE481" s="77" t="e">
        <f>AQ14</f>
        <v>#DIV/0!</v>
      </c>
    </row>
    <row r="482" spans="30:57" x14ac:dyDescent="0.2">
      <c r="AD482" s="22"/>
      <c r="AE482" s="22"/>
      <c r="AF482" s="22"/>
      <c r="AG482" s="22"/>
      <c r="AH482" s="24"/>
      <c r="AI482" s="24"/>
      <c r="AJ482" s="24"/>
      <c r="AK482" s="24"/>
      <c r="AL482" s="24"/>
      <c r="AM482" s="24"/>
      <c r="BD482" s="76">
        <f>DATE(YEAR(BD481),MONTH(BD481)+1,DAY(BD481))</f>
        <v>45597</v>
      </c>
      <c r="BE482" s="77" t="e">
        <f>AQ28</f>
        <v>#DIV/0!</v>
      </c>
    </row>
    <row r="483" spans="30:57" x14ac:dyDescent="0.2">
      <c r="AH483" s="20"/>
      <c r="AI483" s="20"/>
      <c r="AJ483" s="20"/>
      <c r="AK483" s="20"/>
      <c r="AL483" s="20"/>
      <c r="BD483" s="76">
        <f t="shared" ref="BD483:BD513" si="592">DATE(YEAR(BD482),MONTH(BD482)+1,DAY(BD482))</f>
        <v>45627</v>
      </c>
      <c r="BE483" s="77" t="e">
        <f>AQ42</f>
        <v>#DIV/0!</v>
      </c>
    </row>
    <row r="484" spans="30:57" x14ac:dyDescent="0.2">
      <c r="BD484" s="76">
        <f t="shared" si="592"/>
        <v>45658</v>
      </c>
      <c r="BE484" s="77" t="e">
        <f>AQ56</f>
        <v>#DIV/0!</v>
      </c>
    </row>
    <row r="485" spans="30:57" x14ac:dyDescent="0.2">
      <c r="BD485" s="76">
        <f t="shared" si="592"/>
        <v>45689</v>
      </c>
      <c r="BE485" s="77">
        <f>AQ68</f>
        <v>0</v>
      </c>
    </row>
    <row r="486" spans="30:57" ht="13.5" customHeight="1" x14ac:dyDescent="0.2">
      <c r="BD486" s="76">
        <f t="shared" si="592"/>
        <v>45717</v>
      </c>
      <c r="BE486" s="77" t="e">
        <f>AQ84</f>
        <v>#DIV/0!</v>
      </c>
    </row>
    <row r="487" spans="30:57" x14ac:dyDescent="0.2">
      <c r="BD487" s="76">
        <f t="shared" si="592"/>
        <v>45748</v>
      </c>
      <c r="BE487" s="77" t="e">
        <f>AQ98</f>
        <v>#DIV/0!</v>
      </c>
    </row>
    <row r="488" spans="30:57" x14ac:dyDescent="0.2">
      <c r="BD488" s="76">
        <f t="shared" si="592"/>
        <v>45778</v>
      </c>
      <c r="BE488" s="77" t="e">
        <f>AQ112</f>
        <v>#DIV/0!</v>
      </c>
    </row>
    <row r="489" spans="30:57" x14ac:dyDescent="0.2">
      <c r="BD489" s="76">
        <f t="shared" si="592"/>
        <v>45809</v>
      </c>
      <c r="BE489" s="77" t="e">
        <f>AQ126</f>
        <v>#DIV/0!</v>
      </c>
    </row>
    <row r="490" spans="30:57" x14ac:dyDescent="0.2">
      <c r="BD490" s="76">
        <f t="shared" si="592"/>
        <v>45839</v>
      </c>
      <c r="BE490" s="77" t="e">
        <f>AQ140</f>
        <v>#DIV/0!</v>
      </c>
    </row>
    <row r="491" spans="30:57" x14ac:dyDescent="0.2">
      <c r="BD491" s="76">
        <f t="shared" si="592"/>
        <v>45870</v>
      </c>
      <c r="BE491" s="77" t="e">
        <f>AQ154</f>
        <v>#DIV/0!</v>
      </c>
    </row>
    <row r="492" spans="30:57" x14ac:dyDescent="0.2">
      <c r="BD492" s="76">
        <f t="shared" si="592"/>
        <v>45901</v>
      </c>
      <c r="BE492" s="77" t="e">
        <f>AQ168</f>
        <v>#DIV/0!</v>
      </c>
    </row>
    <row r="493" spans="30:57" ht="13.5" customHeight="1" x14ac:dyDescent="0.2">
      <c r="BD493" s="76">
        <f t="shared" si="592"/>
        <v>45931</v>
      </c>
      <c r="BE493" s="77" t="e">
        <f>AQ182</f>
        <v>#DIV/0!</v>
      </c>
    </row>
    <row r="494" spans="30:57" x14ac:dyDescent="0.2">
      <c r="BD494" s="76">
        <f t="shared" si="592"/>
        <v>45962</v>
      </c>
      <c r="BE494" s="77" t="e">
        <f>AQ196</f>
        <v>#DIV/0!</v>
      </c>
    </row>
    <row r="495" spans="30:57" x14ac:dyDescent="0.2">
      <c r="BD495" s="76">
        <f t="shared" si="592"/>
        <v>45992</v>
      </c>
      <c r="BE495" s="77" t="e">
        <f>AQ210</f>
        <v>#DIV/0!</v>
      </c>
    </row>
    <row r="496" spans="30:57" x14ac:dyDescent="0.2">
      <c r="BD496" s="76">
        <f t="shared" si="592"/>
        <v>46023</v>
      </c>
      <c r="BE496" s="77" t="e">
        <f>AQ224</f>
        <v>#DIV/0!</v>
      </c>
    </row>
    <row r="497" spans="56:57" x14ac:dyDescent="0.2">
      <c r="BD497" s="76">
        <f t="shared" si="592"/>
        <v>46054</v>
      </c>
      <c r="BE497" s="77" t="e">
        <f>AQ238</f>
        <v>#DIV/0!</v>
      </c>
    </row>
    <row r="498" spans="56:57" x14ac:dyDescent="0.2">
      <c r="BD498" s="76">
        <f t="shared" si="592"/>
        <v>46082</v>
      </c>
      <c r="BE498" s="77" t="e">
        <f>AQ252</f>
        <v>#DIV/0!</v>
      </c>
    </row>
    <row r="499" spans="56:57" x14ac:dyDescent="0.2">
      <c r="BD499" s="76">
        <f t="shared" si="592"/>
        <v>46113</v>
      </c>
      <c r="BE499" s="77" t="e">
        <f>AQ266</f>
        <v>#DIV/0!</v>
      </c>
    </row>
    <row r="500" spans="56:57" ht="13.5" customHeight="1" x14ac:dyDescent="0.2">
      <c r="BD500" s="76">
        <f t="shared" si="592"/>
        <v>46143</v>
      </c>
      <c r="BE500" s="77" t="e">
        <f>AQ280</f>
        <v>#DIV/0!</v>
      </c>
    </row>
    <row r="501" spans="56:57" x14ac:dyDescent="0.2">
      <c r="BD501" s="76">
        <f t="shared" si="592"/>
        <v>46174</v>
      </c>
      <c r="BE501" s="77" t="e">
        <f>AQ294</f>
        <v>#DIV/0!</v>
      </c>
    </row>
    <row r="502" spans="56:57" x14ac:dyDescent="0.2">
      <c r="BD502" s="76">
        <f t="shared" si="592"/>
        <v>46204</v>
      </c>
      <c r="BE502" s="77" t="e">
        <f>AQ308</f>
        <v>#DIV/0!</v>
      </c>
    </row>
    <row r="503" spans="56:57" x14ac:dyDescent="0.2">
      <c r="BD503" s="76">
        <f t="shared" si="592"/>
        <v>46235</v>
      </c>
      <c r="BE503" s="77" t="e">
        <f>AQ322</f>
        <v>#DIV/0!</v>
      </c>
    </row>
    <row r="504" spans="56:57" x14ac:dyDescent="0.2">
      <c r="BD504" s="76">
        <f t="shared" si="592"/>
        <v>46266</v>
      </c>
      <c r="BE504" s="77" t="e">
        <f>AQ336</f>
        <v>#DIV/0!</v>
      </c>
    </row>
    <row r="505" spans="56:57" x14ac:dyDescent="0.2">
      <c r="BD505" s="76">
        <f t="shared" si="592"/>
        <v>46296</v>
      </c>
      <c r="BE505" s="77" t="e">
        <f>AQ350</f>
        <v>#DIV/0!</v>
      </c>
    </row>
    <row r="506" spans="56:57" x14ac:dyDescent="0.2">
      <c r="BD506" s="76">
        <f t="shared" si="592"/>
        <v>46327</v>
      </c>
      <c r="BE506" s="77" t="e">
        <f>AQ364</f>
        <v>#DIV/0!</v>
      </c>
    </row>
    <row r="507" spans="56:57" ht="13.5" customHeight="1" x14ac:dyDescent="0.2">
      <c r="BD507" s="76">
        <f t="shared" si="592"/>
        <v>46357</v>
      </c>
      <c r="BE507" s="77" t="e">
        <f>AQ378</f>
        <v>#DIV/0!</v>
      </c>
    </row>
    <row r="508" spans="56:57" x14ac:dyDescent="0.2">
      <c r="BD508" s="76">
        <f t="shared" si="592"/>
        <v>46388</v>
      </c>
      <c r="BE508" s="77" t="e">
        <f>AQ392</f>
        <v>#DIV/0!</v>
      </c>
    </row>
    <row r="509" spans="56:57" x14ac:dyDescent="0.2">
      <c r="BD509" s="76">
        <f t="shared" si="592"/>
        <v>46419</v>
      </c>
      <c r="BE509" s="77" t="e">
        <f>AQ406</f>
        <v>#DIV/0!</v>
      </c>
    </row>
    <row r="510" spans="56:57" x14ac:dyDescent="0.2">
      <c r="BD510" s="76">
        <f t="shared" si="592"/>
        <v>46447</v>
      </c>
      <c r="BE510" s="77" t="e">
        <f>AQ420</f>
        <v>#DIV/0!</v>
      </c>
    </row>
    <row r="511" spans="56:57" x14ac:dyDescent="0.2">
      <c r="BD511" s="76">
        <f t="shared" si="592"/>
        <v>46478</v>
      </c>
      <c r="BE511" s="77" t="e">
        <f>AQ434</f>
        <v>#DIV/0!</v>
      </c>
    </row>
    <row r="512" spans="56:57" x14ac:dyDescent="0.2">
      <c r="BD512" s="76">
        <f t="shared" si="592"/>
        <v>46508</v>
      </c>
      <c r="BE512" s="77" t="e">
        <f>AQ448</f>
        <v>#DIV/0!</v>
      </c>
    </row>
    <row r="513" spans="56:57" x14ac:dyDescent="0.2">
      <c r="BD513" s="76">
        <f t="shared" si="592"/>
        <v>46539</v>
      </c>
      <c r="BE513" s="77" t="e">
        <f>AQ462</f>
        <v>#DIV/0!</v>
      </c>
    </row>
    <row r="514" spans="56:57" x14ac:dyDescent="0.2">
      <c r="BD514" s="76"/>
    </row>
    <row r="515" spans="56:57" x14ac:dyDescent="0.2">
      <c r="BD515" s="76"/>
    </row>
    <row r="516" spans="56:57" x14ac:dyDescent="0.2">
      <c r="BD516" s="76"/>
    </row>
    <row r="517" spans="56:57" x14ac:dyDescent="0.2">
      <c r="BD517" s="76"/>
    </row>
    <row r="518" spans="56:57" x14ac:dyDescent="0.2">
      <c r="BD518" s="76"/>
    </row>
    <row r="519" spans="56:57" x14ac:dyDescent="0.2">
      <c r="BD519" s="76"/>
    </row>
    <row r="520" spans="56:57" x14ac:dyDescent="0.2">
      <c r="BD520" s="76"/>
    </row>
    <row r="521" spans="56:57" x14ac:dyDescent="0.2">
      <c r="BD521" s="76"/>
    </row>
    <row r="522" spans="56:57" x14ac:dyDescent="0.2">
      <c r="BD522" s="76"/>
    </row>
    <row r="523" spans="56:57" x14ac:dyDescent="0.2">
      <c r="BD523" s="76"/>
    </row>
    <row r="524" spans="56:57" x14ac:dyDescent="0.2">
      <c r="BD524" s="76"/>
    </row>
    <row r="525" spans="56:57" x14ac:dyDescent="0.2">
      <c r="BD525" s="76"/>
    </row>
    <row r="526" spans="56:57" x14ac:dyDescent="0.2">
      <c r="BD526" s="76"/>
    </row>
    <row r="527" spans="56:57" x14ac:dyDescent="0.2">
      <c r="BD527" s="76"/>
    </row>
    <row r="528" spans="56:57" x14ac:dyDescent="0.2">
      <c r="BD528" s="76"/>
    </row>
    <row r="529" spans="56:56" x14ac:dyDescent="0.2">
      <c r="BD529" s="76"/>
    </row>
    <row r="530" spans="56:56" x14ac:dyDescent="0.2">
      <c r="BD530" s="76"/>
    </row>
  </sheetData>
  <mergeCells count="2153">
    <mergeCell ref="AM3:AQ4"/>
    <mergeCell ref="AT3:AT4"/>
    <mergeCell ref="AU3:AU4"/>
    <mergeCell ref="AV3:AV4"/>
    <mergeCell ref="B5:C5"/>
    <mergeCell ref="R5:R6"/>
    <mergeCell ref="S5:S6"/>
    <mergeCell ref="T5:T6"/>
    <mergeCell ref="U5:U6"/>
    <mergeCell ref="V5:V6"/>
    <mergeCell ref="B1:I2"/>
    <mergeCell ref="R2:W2"/>
    <mergeCell ref="R3:R4"/>
    <mergeCell ref="S3:S4"/>
    <mergeCell ref="T3:T4"/>
    <mergeCell ref="U3:U4"/>
    <mergeCell ref="V3:V4"/>
    <mergeCell ref="W3:W4"/>
    <mergeCell ref="AT8:AT9"/>
    <mergeCell ref="AU8:AU9"/>
    <mergeCell ref="AV8:AV9"/>
    <mergeCell ref="AW8:AW9"/>
    <mergeCell ref="AX8:AY9"/>
    <mergeCell ref="AH10:AH11"/>
    <mergeCell ref="AI10:AI11"/>
    <mergeCell ref="AJ10:AJ11"/>
    <mergeCell ref="AK10:AK11"/>
    <mergeCell ref="AL10:AL11"/>
    <mergeCell ref="C8:AG8"/>
    <mergeCell ref="AH8:AL9"/>
    <mergeCell ref="AM8:AO9"/>
    <mergeCell ref="AP8:AQ9"/>
    <mergeCell ref="AR8:AR9"/>
    <mergeCell ref="AS8:AS9"/>
    <mergeCell ref="W5:W6"/>
    <mergeCell ref="B6:C6"/>
    <mergeCell ref="D6:E6"/>
    <mergeCell ref="F6:G6"/>
    <mergeCell ref="H6:I6"/>
    <mergeCell ref="K6:L6"/>
    <mergeCell ref="M6:N6"/>
    <mergeCell ref="O6:P6"/>
    <mergeCell ref="N11:N14"/>
    <mergeCell ref="O11:O14"/>
    <mergeCell ref="P11:P14"/>
    <mergeCell ref="Q11:Q14"/>
    <mergeCell ref="R11:R14"/>
    <mergeCell ref="S11:S14"/>
    <mergeCell ref="H11:H14"/>
    <mergeCell ref="I11:I14"/>
    <mergeCell ref="J11:J14"/>
    <mergeCell ref="K11:K14"/>
    <mergeCell ref="L11:L14"/>
    <mergeCell ref="M11:M14"/>
    <mergeCell ref="AS10:AS11"/>
    <mergeCell ref="AT10:AT11"/>
    <mergeCell ref="AX10:AX11"/>
    <mergeCell ref="AY10:AY11"/>
    <mergeCell ref="B11:B14"/>
    <mergeCell ref="C11:C14"/>
    <mergeCell ref="D11:D14"/>
    <mergeCell ref="E11:E14"/>
    <mergeCell ref="F11:F14"/>
    <mergeCell ref="G11:G14"/>
    <mergeCell ref="AM10:AM13"/>
    <mergeCell ref="AN10:AN13"/>
    <mergeCell ref="AO10:AO13"/>
    <mergeCell ref="AP10:AP13"/>
    <mergeCell ref="AQ10:AQ13"/>
    <mergeCell ref="AR10:AR11"/>
    <mergeCell ref="AF11:AF14"/>
    <mergeCell ref="AG11:AG14"/>
    <mergeCell ref="BA12:BG12"/>
    <mergeCell ref="AX14:AX15"/>
    <mergeCell ref="AY14:AY15"/>
    <mergeCell ref="AX16:AX17"/>
    <mergeCell ref="AY16:AY17"/>
    <mergeCell ref="Z11:Z14"/>
    <mergeCell ref="AA11:AA14"/>
    <mergeCell ref="AB11:AB14"/>
    <mergeCell ref="AC11:AC14"/>
    <mergeCell ref="AD11:AD14"/>
    <mergeCell ref="AE11:AE14"/>
    <mergeCell ref="T11:T14"/>
    <mergeCell ref="U11:U14"/>
    <mergeCell ref="V11:V14"/>
    <mergeCell ref="W11:W14"/>
    <mergeCell ref="X11:X14"/>
    <mergeCell ref="Y11:Y14"/>
    <mergeCell ref="AV22:AV23"/>
    <mergeCell ref="AX22:AY23"/>
    <mergeCell ref="AH24:AH25"/>
    <mergeCell ref="AI24:AI25"/>
    <mergeCell ref="AJ24:AJ25"/>
    <mergeCell ref="AK24:AK25"/>
    <mergeCell ref="AL24:AL25"/>
    <mergeCell ref="AM24:AM27"/>
    <mergeCell ref="AN24:AN27"/>
    <mergeCell ref="AO24:AO27"/>
    <mergeCell ref="AX18:AX19"/>
    <mergeCell ref="AY18:AY19"/>
    <mergeCell ref="C22:AG22"/>
    <mergeCell ref="AH22:AL23"/>
    <mergeCell ref="AM22:AO23"/>
    <mergeCell ref="AP22:AQ23"/>
    <mergeCell ref="AR22:AR23"/>
    <mergeCell ref="AS22:AS23"/>
    <mergeCell ref="AT22:AT23"/>
    <mergeCell ref="AU22:AU23"/>
    <mergeCell ref="K25:K28"/>
    <mergeCell ref="L25:L28"/>
    <mergeCell ref="M25:M28"/>
    <mergeCell ref="N25:N28"/>
    <mergeCell ref="O25:O28"/>
    <mergeCell ref="P25:P28"/>
    <mergeCell ref="AY24:AY25"/>
    <mergeCell ref="B25:B28"/>
    <mergeCell ref="C25:C28"/>
    <mergeCell ref="D25:D28"/>
    <mergeCell ref="E25:E28"/>
    <mergeCell ref="F25:F28"/>
    <mergeCell ref="G25:G28"/>
    <mergeCell ref="H25:H28"/>
    <mergeCell ref="I25:I28"/>
    <mergeCell ref="J25:J28"/>
    <mergeCell ref="AP24:AP27"/>
    <mergeCell ref="AQ24:AQ27"/>
    <mergeCell ref="AR24:AR25"/>
    <mergeCell ref="AS24:AS25"/>
    <mergeCell ref="AT24:AT25"/>
    <mergeCell ref="AX24:AX25"/>
    <mergeCell ref="AC25:AC28"/>
    <mergeCell ref="AD25:AD28"/>
    <mergeCell ref="AE25:AE28"/>
    <mergeCell ref="AF25:AF28"/>
    <mergeCell ref="AG25:AG28"/>
    <mergeCell ref="BA26:BG26"/>
    <mergeCell ref="AX28:AX29"/>
    <mergeCell ref="AY28:AY29"/>
    <mergeCell ref="W25:W28"/>
    <mergeCell ref="X25:X28"/>
    <mergeCell ref="Y25:Y28"/>
    <mergeCell ref="Z25:Z28"/>
    <mergeCell ref="AA25:AA28"/>
    <mergeCell ref="AB25:AB28"/>
    <mergeCell ref="Q25:Q28"/>
    <mergeCell ref="R25:R28"/>
    <mergeCell ref="S25:S28"/>
    <mergeCell ref="T25:T28"/>
    <mergeCell ref="U25:U28"/>
    <mergeCell ref="V25:V28"/>
    <mergeCell ref="AT36:AT37"/>
    <mergeCell ref="AU36:AU37"/>
    <mergeCell ref="AV36:AV37"/>
    <mergeCell ref="AX36:AY37"/>
    <mergeCell ref="AH38:AH39"/>
    <mergeCell ref="AI38:AI39"/>
    <mergeCell ref="AJ38:AJ39"/>
    <mergeCell ref="AK38:AK39"/>
    <mergeCell ref="AL38:AL39"/>
    <mergeCell ref="AM38:AM41"/>
    <mergeCell ref="AX30:AX31"/>
    <mergeCell ref="AY30:AY31"/>
    <mergeCell ref="AX32:AX33"/>
    <mergeCell ref="AY32:AY33"/>
    <mergeCell ref="C36:AG36"/>
    <mergeCell ref="AH36:AL37"/>
    <mergeCell ref="AM36:AO37"/>
    <mergeCell ref="AP36:AQ37"/>
    <mergeCell ref="AR36:AR37"/>
    <mergeCell ref="AS36:AS37"/>
    <mergeCell ref="O39:O42"/>
    <mergeCell ref="P39:P42"/>
    <mergeCell ref="Q39:Q42"/>
    <mergeCell ref="R39:R42"/>
    <mergeCell ref="S39:S42"/>
    <mergeCell ref="T39:T42"/>
    <mergeCell ref="I39:I42"/>
    <mergeCell ref="J39:J42"/>
    <mergeCell ref="K39:K42"/>
    <mergeCell ref="L39:L42"/>
    <mergeCell ref="M39:M42"/>
    <mergeCell ref="N39:N42"/>
    <mergeCell ref="AT38:AT39"/>
    <mergeCell ref="AX38:AX39"/>
    <mergeCell ref="AY38:AY39"/>
    <mergeCell ref="B39:B42"/>
    <mergeCell ref="C39:C42"/>
    <mergeCell ref="D39:D42"/>
    <mergeCell ref="E39:E42"/>
    <mergeCell ref="F39:F42"/>
    <mergeCell ref="G39:G42"/>
    <mergeCell ref="H39:H42"/>
    <mergeCell ref="AN38:AN41"/>
    <mergeCell ref="AO38:AO41"/>
    <mergeCell ref="AP38:AP41"/>
    <mergeCell ref="AQ38:AQ41"/>
    <mergeCell ref="AR38:AR39"/>
    <mergeCell ref="AS38:AS39"/>
    <mergeCell ref="AG39:AG42"/>
    <mergeCell ref="BA40:BG40"/>
    <mergeCell ref="AX42:AX43"/>
    <mergeCell ref="AY42:AY43"/>
    <mergeCell ref="AX44:AX45"/>
    <mergeCell ref="AY44:AY45"/>
    <mergeCell ref="AA39:AA42"/>
    <mergeCell ref="AB39:AB42"/>
    <mergeCell ref="AC39:AC42"/>
    <mergeCell ref="AD39:AD42"/>
    <mergeCell ref="AE39:AE42"/>
    <mergeCell ref="AF39:AF42"/>
    <mergeCell ref="U39:U42"/>
    <mergeCell ref="V39:V42"/>
    <mergeCell ref="W39:W42"/>
    <mergeCell ref="X39:X42"/>
    <mergeCell ref="Y39:Y42"/>
    <mergeCell ref="Z39:Z42"/>
    <mergeCell ref="AV50:AV51"/>
    <mergeCell ref="AX50:AY51"/>
    <mergeCell ref="AH52:AH53"/>
    <mergeCell ref="AI52:AI53"/>
    <mergeCell ref="AJ52:AJ53"/>
    <mergeCell ref="AK52:AK53"/>
    <mergeCell ref="AL52:AL53"/>
    <mergeCell ref="AM52:AM55"/>
    <mergeCell ref="AN52:AN55"/>
    <mergeCell ref="AO52:AO55"/>
    <mergeCell ref="AX46:AX47"/>
    <mergeCell ref="AY46:AY47"/>
    <mergeCell ref="C50:AG50"/>
    <mergeCell ref="AH50:AL51"/>
    <mergeCell ref="AM50:AO51"/>
    <mergeCell ref="AP50:AQ51"/>
    <mergeCell ref="AR50:AR51"/>
    <mergeCell ref="AS50:AS51"/>
    <mergeCell ref="AT50:AT51"/>
    <mergeCell ref="AU50:AU51"/>
    <mergeCell ref="K53:K56"/>
    <mergeCell ref="L53:L56"/>
    <mergeCell ref="M53:M56"/>
    <mergeCell ref="N53:N56"/>
    <mergeCell ref="O53:O56"/>
    <mergeCell ref="P53:P56"/>
    <mergeCell ref="AY52:AY53"/>
    <mergeCell ref="B53:B56"/>
    <mergeCell ref="C53:C56"/>
    <mergeCell ref="D53:D56"/>
    <mergeCell ref="E53:E56"/>
    <mergeCell ref="F53:F56"/>
    <mergeCell ref="G53:G56"/>
    <mergeCell ref="H53:H56"/>
    <mergeCell ref="I53:I56"/>
    <mergeCell ref="J53:J56"/>
    <mergeCell ref="AP52:AP55"/>
    <mergeCell ref="AQ52:AQ55"/>
    <mergeCell ref="AR52:AR53"/>
    <mergeCell ref="AS52:AS53"/>
    <mergeCell ref="AT52:AT53"/>
    <mergeCell ref="AX52:AX53"/>
    <mergeCell ref="AC53:AC56"/>
    <mergeCell ref="AD53:AD56"/>
    <mergeCell ref="AE53:AE56"/>
    <mergeCell ref="AF53:AF56"/>
    <mergeCell ref="AG53:AG56"/>
    <mergeCell ref="BA54:BG54"/>
    <mergeCell ref="AX56:AX57"/>
    <mergeCell ref="AY56:AY57"/>
    <mergeCell ref="W53:W56"/>
    <mergeCell ref="X53:X56"/>
    <mergeCell ref="Y53:Y56"/>
    <mergeCell ref="Z53:Z56"/>
    <mergeCell ref="AA53:AA56"/>
    <mergeCell ref="AB53:AB56"/>
    <mergeCell ref="Q53:Q56"/>
    <mergeCell ref="R53:R56"/>
    <mergeCell ref="S53:S56"/>
    <mergeCell ref="T53:T56"/>
    <mergeCell ref="U53:U56"/>
    <mergeCell ref="V53:V56"/>
    <mergeCell ref="AT64:AT65"/>
    <mergeCell ref="AU64:AU65"/>
    <mergeCell ref="AV64:AV65"/>
    <mergeCell ref="AX64:AY65"/>
    <mergeCell ref="AH66:AH67"/>
    <mergeCell ref="AI66:AI67"/>
    <mergeCell ref="AJ66:AJ67"/>
    <mergeCell ref="AK66:AK67"/>
    <mergeCell ref="AL66:AL67"/>
    <mergeCell ref="AM66:AM69"/>
    <mergeCell ref="AX58:AX59"/>
    <mergeCell ref="AY58:AY59"/>
    <mergeCell ref="AX60:AX61"/>
    <mergeCell ref="AY60:AY61"/>
    <mergeCell ref="C64:AG64"/>
    <mergeCell ref="AH64:AL65"/>
    <mergeCell ref="AM64:AO65"/>
    <mergeCell ref="AP64:AQ65"/>
    <mergeCell ref="AR64:AR65"/>
    <mergeCell ref="AS64:AS65"/>
    <mergeCell ref="O67:O70"/>
    <mergeCell ref="P67:P70"/>
    <mergeCell ref="Q67:Q70"/>
    <mergeCell ref="R67:R70"/>
    <mergeCell ref="S67:S70"/>
    <mergeCell ref="T67:T70"/>
    <mergeCell ref="I67:I70"/>
    <mergeCell ref="J67:J70"/>
    <mergeCell ref="K67:K70"/>
    <mergeCell ref="L67:L70"/>
    <mergeCell ref="M67:M70"/>
    <mergeCell ref="N67:N70"/>
    <mergeCell ref="AT66:AT67"/>
    <mergeCell ref="AX66:AX67"/>
    <mergeCell ref="AY66:AY67"/>
    <mergeCell ref="B67:B70"/>
    <mergeCell ref="C67:C70"/>
    <mergeCell ref="D67:D70"/>
    <mergeCell ref="E67:E70"/>
    <mergeCell ref="F67:F70"/>
    <mergeCell ref="G67:G70"/>
    <mergeCell ref="H67:H70"/>
    <mergeCell ref="AN66:AN69"/>
    <mergeCell ref="AO66:AO69"/>
    <mergeCell ref="AP66:AP69"/>
    <mergeCell ref="AQ66:AQ69"/>
    <mergeCell ref="AR66:AR67"/>
    <mergeCell ref="AS66:AS67"/>
    <mergeCell ref="AG67:AG70"/>
    <mergeCell ref="BA68:BG68"/>
    <mergeCell ref="AX70:AX71"/>
    <mergeCell ref="AY70:AY71"/>
    <mergeCell ref="AX72:AX73"/>
    <mergeCell ref="AY72:AY73"/>
    <mergeCell ref="AA67:AA70"/>
    <mergeCell ref="AB67:AB70"/>
    <mergeCell ref="AC67:AC70"/>
    <mergeCell ref="AD67:AD70"/>
    <mergeCell ref="AE67:AE70"/>
    <mergeCell ref="AF67:AF70"/>
    <mergeCell ref="U67:U70"/>
    <mergeCell ref="V67:V70"/>
    <mergeCell ref="W67:W70"/>
    <mergeCell ref="X67:X70"/>
    <mergeCell ref="Y67:Y70"/>
    <mergeCell ref="Z67:Z70"/>
    <mergeCell ref="AV78:AV79"/>
    <mergeCell ref="AX78:AY79"/>
    <mergeCell ref="AH80:AH81"/>
    <mergeCell ref="AI80:AI81"/>
    <mergeCell ref="AJ80:AJ81"/>
    <mergeCell ref="AK80:AK81"/>
    <mergeCell ref="AL80:AL81"/>
    <mergeCell ref="AM80:AM83"/>
    <mergeCell ref="AN80:AN83"/>
    <mergeCell ref="AO80:AO83"/>
    <mergeCell ref="AX74:AX75"/>
    <mergeCell ref="AY74:AY75"/>
    <mergeCell ref="C78:AG78"/>
    <mergeCell ref="AH78:AL79"/>
    <mergeCell ref="AM78:AO79"/>
    <mergeCell ref="AP78:AQ79"/>
    <mergeCell ref="AR78:AR79"/>
    <mergeCell ref="AS78:AS79"/>
    <mergeCell ref="AT78:AT79"/>
    <mergeCell ref="AU78:AU79"/>
    <mergeCell ref="K81:K84"/>
    <mergeCell ref="L81:L84"/>
    <mergeCell ref="M81:M84"/>
    <mergeCell ref="N81:N84"/>
    <mergeCell ref="O81:O84"/>
    <mergeCell ref="P81:P84"/>
    <mergeCell ref="AY80:AY81"/>
    <mergeCell ref="B81:B84"/>
    <mergeCell ref="C81:C84"/>
    <mergeCell ref="D81:D84"/>
    <mergeCell ref="E81:E84"/>
    <mergeCell ref="F81:F84"/>
    <mergeCell ref="G81:G84"/>
    <mergeCell ref="H81:H84"/>
    <mergeCell ref="I81:I84"/>
    <mergeCell ref="J81:J84"/>
    <mergeCell ref="AP80:AP83"/>
    <mergeCell ref="AQ80:AQ83"/>
    <mergeCell ref="AR80:AR81"/>
    <mergeCell ref="AS80:AS81"/>
    <mergeCell ref="AT80:AT81"/>
    <mergeCell ref="AX80:AX81"/>
    <mergeCell ref="AC81:AC84"/>
    <mergeCell ref="AD81:AD84"/>
    <mergeCell ref="AE81:AE84"/>
    <mergeCell ref="AF81:AF84"/>
    <mergeCell ref="AG81:AG84"/>
    <mergeCell ref="BA82:BG82"/>
    <mergeCell ref="AX84:AX85"/>
    <mergeCell ref="AY84:AY85"/>
    <mergeCell ref="W81:W84"/>
    <mergeCell ref="X81:X84"/>
    <mergeCell ref="Y81:Y84"/>
    <mergeCell ref="Z81:Z84"/>
    <mergeCell ref="AA81:AA84"/>
    <mergeCell ref="AB81:AB84"/>
    <mergeCell ref="Q81:Q84"/>
    <mergeCell ref="R81:R84"/>
    <mergeCell ref="S81:S84"/>
    <mergeCell ref="T81:T84"/>
    <mergeCell ref="U81:U84"/>
    <mergeCell ref="V81:V84"/>
    <mergeCell ref="AT92:AT93"/>
    <mergeCell ref="AU92:AU93"/>
    <mergeCell ref="AV92:AV93"/>
    <mergeCell ref="AX92:AY93"/>
    <mergeCell ref="AH94:AH95"/>
    <mergeCell ref="AI94:AI95"/>
    <mergeCell ref="AJ94:AJ95"/>
    <mergeCell ref="AK94:AK95"/>
    <mergeCell ref="AL94:AL95"/>
    <mergeCell ref="AM94:AM97"/>
    <mergeCell ref="AX86:AX87"/>
    <mergeCell ref="AY86:AY87"/>
    <mergeCell ref="AX88:AX89"/>
    <mergeCell ref="AY88:AY89"/>
    <mergeCell ref="C92:AG92"/>
    <mergeCell ref="AH92:AL93"/>
    <mergeCell ref="AM92:AO93"/>
    <mergeCell ref="AP92:AQ93"/>
    <mergeCell ref="AR92:AR93"/>
    <mergeCell ref="AS92:AS93"/>
    <mergeCell ref="O95:O98"/>
    <mergeCell ref="P95:P98"/>
    <mergeCell ref="Q95:Q98"/>
    <mergeCell ref="R95:R98"/>
    <mergeCell ref="S95:S98"/>
    <mergeCell ref="T95:T98"/>
    <mergeCell ref="I95:I98"/>
    <mergeCell ref="J95:J98"/>
    <mergeCell ref="K95:K98"/>
    <mergeCell ref="L95:L98"/>
    <mergeCell ref="M95:M98"/>
    <mergeCell ref="N95:N98"/>
    <mergeCell ref="AT94:AT95"/>
    <mergeCell ref="AX94:AX95"/>
    <mergeCell ref="AY94:AY95"/>
    <mergeCell ref="B95:B98"/>
    <mergeCell ref="C95:C98"/>
    <mergeCell ref="D95:D98"/>
    <mergeCell ref="E95:E98"/>
    <mergeCell ref="F95:F98"/>
    <mergeCell ref="G95:G98"/>
    <mergeCell ref="H95:H98"/>
    <mergeCell ref="AN94:AN97"/>
    <mergeCell ref="AO94:AO97"/>
    <mergeCell ref="AP94:AP97"/>
    <mergeCell ref="AQ94:AQ97"/>
    <mergeCell ref="AR94:AR95"/>
    <mergeCell ref="AS94:AS95"/>
    <mergeCell ref="AG95:AG98"/>
    <mergeCell ref="BA96:BG96"/>
    <mergeCell ref="AX98:AX99"/>
    <mergeCell ref="AY98:AY99"/>
    <mergeCell ref="AX100:AX101"/>
    <mergeCell ref="AY100:AY101"/>
    <mergeCell ref="AA95:AA98"/>
    <mergeCell ref="AB95:AB98"/>
    <mergeCell ref="AC95:AC98"/>
    <mergeCell ref="AD95:AD98"/>
    <mergeCell ref="AE95:AE98"/>
    <mergeCell ref="AF95:AF98"/>
    <mergeCell ref="U95:U98"/>
    <mergeCell ref="V95:V98"/>
    <mergeCell ref="W95:W98"/>
    <mergeCell ref="X95:X98"/>
    <mergeCell ref="Y95:Y98"/>
    <mergeCell ref="Z95:Z98"/>
    <mergeCell ref="AV106:AV107"/>
    <mergeCell ref="AX106:AY107"/>
    <mergeCell ref="AH108:AH109"/>
    <mergeCell ref="AI108:AI109"/>
    <mergeCell ref="AJ108:AJ109"/>
    <mergeCell ref="AK108:AK109"/>
    <mergeCell ref="AL108:AL109"/>
    <mergeCell ref="AM108:AM111"/>
    <mergeCell ref="AN108:AN111"/>
    <mergeCell ref="AO108:AO111"/>
    <mergeCell ref="AX102:AX103"/>
    <mergeCell ref="AY102:AY103"/>
    <mergeCell ref="C106:AG106"/>
    <mergeCell ref="AH106:AL107"/>
    <mergeCell ref="AM106:AO107"/>
    <mergeCell ref="AP106:AQ107"/>
    <mergeCell ref="AR106:AR107"/>
    <mergeCell ref="AS106:AS107"/>
    <mergeCell ref="AT106:AT107"/>
    <mergeCell ref="AU106:AU107"/>
    <mergeCell ref="K109:K112"/>
    <mergeCell ref="L109:L112"/>
    <mergeCell ref="M109:M112"/>
    <mergeCell ref="N109:N112"/>
    <mergeCell ref="O109:O112"/>
    <mergeCell ref="P109:P112"/>
    <mergeCell ref="AY108:AY109"/>
    <mergeCell ref="B109:B112"/>
    <mergeCell ref="C109:C112"/>
    <mergeCell ref="D109:D112"/>
    <mergeCell ref="E109:E112"/>
    <mergeCell ref="F109:F112"/>
    <mergeCell ref="G109:G112"/>
    <mergeCell ref="H109:H112"/>
    <mergeCell ref="I109:I112"/>
    <mergeCell ref="J109:J112"/>
    <mergeCell ref="AP108:AP111"/>
    <mergeCell ref="AQ108:AQ111"/>
    <mergeCell ref="AR108:AR109"/>
    <mergeCell ref="AS108:AS109"/>
    <mergeCell ref="AT108:AT109"/>
    <mergeCell ref="AX108:AX109"/>
    <mergeCell ref="AC109:AC112"/>
    <mergeCell ref="AD109:AD112"/>
    <mergeCell ref="AE109:AE112"/>
    <mergeCell ref="AF109:AF112"/>
    <mergeCell ref="AG109:AG112"/>
    <mergeCell ref="BA110:BG110"/>
    <mergeCell ref="AX112:AX113"/>
    <mergeCell ref="AY112:AY113"/>
    <mergeCell ref="W109:W112"/>
    <mergeCell ref="X109:X112"/>
    <mergeCell ref="Y109:Y112"/>
    <mergeCell ref="Z109:Z112"/>
    <mergeCell ref="AA109:AA112"/>
    <mergeCell ref="AB109:AB112"/>
    <mergeCell ref="Q109:Q112"/>
    <mergeCell ref="R109:R112"/>
    <mergeCell ref="S109:S112"/>
    <mergeCell ref="T109:T112"/>
    <mergeCell ref="U109:U112"/>
    <mergeCell ref="V109:V112"/>
    <mergeCell ref="AT120:AT121"/>
    <mergeCell ref="AU120:AU121"/>
    <mergeCell ref="AV120:AV121"/>
    <mergeCell ref="AX120:AY121"/>
    <mergeCell ref="AH122:AH123"/>
    <mergeCell ref="AI122:AI123"/>
    <mergeCell ref="AJ122:AJ123"/>
    <mergeCell ref="AK122:AK123"/>
    <mergeCell ref="AL122:AL123"/>
    <mergeCell ref="AM122:AM125"/>
    <mergeCell ref="AX114:AX115"/>
    <mergeCell ref="AY114:AY115"/>
    <mergeCell ref="AX116:AX117"/>
    <mergeCell ref="AY116:AY117"/>
    <mergeCell ref="C120:AG120"/>
    <mergeCell ref="AH120:AL121"/>
    <mergeCell ref="AM120:AO121"/>
    <mergeCell ref="AP120:AQ121"/>
    <mergeCell ref="AR120:AR121"/>
    <mergeCell ref="AS120:AS121"/>
    <mergeCell ref="O123:O126"/>
    <mergeCell ref="P123:P126"/>
    <mergeCell ref="Q123:Q126"/>
    <mergeCell ref="R123:R126"/>
    <mergeCell ref="S123:S126"/>
    <mergeCell ref="T123:T126"/>
    <mergeCell ref="I123:I126"/>
    <mergeCell ref="J123:J126"/>
    <mergeCell ref="K123:K126"/>
    <mergeCell ref="L123:L126"/>
    <mergeCell ref="M123:M126"/>
    <mergeCell ref="N123:N126"/>
    <mergeCell ref="AT122:AT123"/>
    <mergeCell ref="AX122:AX123"/>
    <mergeCell ref="AY122:AY123"/>
    <mergeCell ref="B123:B126"/>
    <mergeCell ref="C123:C126"/>
    <mergeCell ref="D123:D126"/>
    <mergeCell ref="E123:E126"/>
    <mergeCell ref="F123:F126"/>
    <mergeCell ref="G123:G126"/>
    <mergeCell ref="H123:H126"/>
    <mergeCell ref="AN122:AN125"/>
    <mergeCell ref="AO122:AO125"/>
    <mergeCell ref="AP122:AP125"/>
    <mergeCell ref="AQ122:AQ125"/>
    <mergeCell ref="AR122:AR123"/>
    <mergeCell ref="AS122:AS123"/>
    <mergeCell ref="AG123:AG126"/>
    <mergeCell ref="BA124:BG124"/>
    <mergeCell ref="AX126:AX127"/>
    <mergeCell ref="AY126:AY127"/>
    <mergeCell ref="AX128:AX129"/>
    <mergeCell ref="AY128:AY129"/>
    <mergeCell ref="AA123:AA126"/>
    <mergeCell ref="AB123:AB126"/>
    <mergeCell ref="AC123:AC126"/>
    <mergeCell ref="AD123:AD126"/>
    <mergeCell ref="AE123:AE126"/>
    <mergeCell ref="AF123:AF126"/>
    <mergeCell ref="U123:U126"/>
    <mergeCell ref="V123:V126"/>
    <mergeCell ref="W123:W126"/>
    <mergeCell ref="X123:X126"/>
    <mergeCell ref="Y123:Y126"/>
    <mergeCell ref="Z123:Z126"/>
    <mergeCell ref="AV134:AV135"/>
    <mergeCell ref="AX134:AY135"/>
    <mergeCell ref="AH136:AH137"/>
    <mergeCell ref="AI136:AI137"/>
    <mergeCell ref="AJ136:AJ137"/>
    <mergeCell ref="AK136:AK137"/>
    <mergeCell ref="AL136:AL137"/>
    <mergeCell ref="AM136:AM139"/>
    <mergeCell ref="AN136:AN139"/>
    <mergeCell ref="AO136:AO139"/>
    <mergeCell ref="AX130:AX131"/>
    <mergeCell ref="AY130:AY131"/>
    <mergeCell ref="C134:AG134"/>
    <mergeCell ref="AH134:AL135"/>
    <mergeCell ref="AM134:AO135"/>
    <mergeCell ref="AP134:AQ135"/>
    <mergeCell ref="AR134:AR135"/>
    <mergeCell ref="AS134:AS135"/>
    <mergeCell ref="AT134:AT135"/>
    <mergeCell ref="AU134:AU135"/>
    <mergeCell ref="K137:K140"/>
    <mergeCell ref="L137:L140"/>
    <mergeCell ref="M137:M140"/>
    <mergeCell ref="N137:N140"/>
    <mergeCell ref="O137:O140"/>
    <mergeCell ref="P137:P140"/>
    <mergeCell ref="AY136:AY137"/>
    <mergeCell ref="B137:B140"/>
    <mergeCell ref="C137:C140"/>
    <mergeCell ref="D137:D140"/>
    <mergeCell ref="E137:E140"/>
    <mergeCell ref="F137:F140"/>
    <mergeCell ref="G137:G140"/>
    <mergeCell ref="H137:H140"/>
    <mergeCell ref="I137:I140"/>
    <mergeCell ref="J137:J140"/>
    <mergeCell ref="AP136:AP139"/>
    <mergeCell ref="AQ136:AQ139"/>
    <mergeCell ref="AR136:AR137"/>
    <mergeCell ref="AS136:AS137"/>
    <mergeCell ref="AT136:AT137"/>
    <mergeCell ref="AX136:AX137"/>
    <mergeCell ref="AC137:AC140"/>
    <mergeCell ref="AD137:AD140"/>
    <mergeCell ref="AE137:AE140"/>
    <mergeCell ref="AF137:AF140"/>
    <mergeCell ref="AG137:AG140"/>
    <mergeCell ref="BA138:BG138"/>
    <mergeCell ref="AX140:AX141"/>
    <mergeCell ref="AY140:AY141"/>
    <mergeCell ref="W137:W140"/>
    <mergeCell ref="X137:X140"/>
    <mergeCell ref="Y137:Y140"/>
    <mergeCell ref="Z137:Z140"/>
    <mergeCell ref="AA137:AA140"/>
    <mergeCell ref="AB137:AB140"/>
    <mergeCell ref="Q137:Q140"/>
    <mergeCell ref="R137:R140"/>
    <mergeCell ref="S137:S140"/>
    <mergeCell ref="T137:T140"/>
    <mergeCell ref="U137:U140"/>
    <mergeCell ref="V137:V140"/>
    <mergeCell ref="AT148:AT149"/>
    <mergeCell ref="AU148:AU149"/>
    <mergeCell ref="AV148:AV149"/>
    <mergeCell ref="AX148:AY149"/>
    <mergeCell ref="AH150:AH151"/>
    <mergeCell ref="AI150:AI151"/>
    <mergeCell ref="AJ150:AJ151"/>
    <mergeCell ref="AK150:AK151"/>
    <mergeCell ref="AL150:AL151"/>
    <mergeCell ref="AM150:AM153"/>
    <mergeCell ref="AX142:AX143"/>
    <mergeCell ref="AY142:AY143"/>
    <mergeCell ref="AX144:AX145"/>
    <mergeCell ref="AY144:AY145"/>
    <mergeCell ref="C148:AG148"/>
    <mergeCell ref="AH148:AL149"/>
    <mergeCell ref="AM148:AO149"/>
    <mergeCell ref="AP148:AQ149"/>
    <mergeCell ref="AR148:AR149"/>
    <mergeCell ref="AS148:AS149"/>
    <mergeCell ref="O151:O154"/>
    <mergeCell ref="P151:P154"/>
    <mergeCell ref="Q151:Q154"/>
    <mergeCell ref="R151:R154"/>
    <mergeCell ref="S151:S154"/>
    <mergeCell ref="T151:T154"/>
    <mergeCell ref="I151:I154"/>
    <mergeCell ref="J151:J154"/>
    <mergeCell ref="K151:K154"/>
    <mergeCell ref="L151:L154"/>
    <mergeCell ref="M151:M154"/>
    <mergeCell ref="N151:N154"/>
    <mergeCell ref="AT150:AT151"/>
    <mergeCell ref="AX150:AX151"/>
    <mergeCell ref="AY150:AY151"/>
    <mergeCell ref="B151:B154"/>
    <mergeCell ref="C151:C154"/>
    <mergeCell ref="D151:D154"/>
    <mergeCell ref="E151:E154"/>
    <mergeCell ref="F151:F154"/>
    <mergeCell ref="G151:G154"/>
    <mergeCell ref="H151:H154"/>
    <mergeCell ref="AN150:AN153"/>
    <mergeCell ref="AO150:AO153"/>
    <mergeCell ref="AP150:AP153"/>
    <mergeCell ref="AQ150:AQ153"/>
    <mergeCell ref="AR150:AR151"/>
    <mergeCell ref="AS150:AS151"/>
    <mergeCell ref="AG151:AG154"/>
    <mergeCell ref="BA152:BG152"/>
    <mergeCell ref="AX154:AX155"/>
    <mergeCell ref="AY154:AY155"/>
    <mergeCell ref="AX156:AX157"/>
    <mergeCell ref="AY156:AY157"/>
    <mergeCell ref="AA151:AA154"/>
    <mergeCell ref="AB151:AB154"/>
    <mergeCell ref="AC151:AC154"/>
    <mergeCell ref="AD151:AD154"/>
    <mergeCell ref="AE151:AE154"/>
    <mergeCell ref="AF151:AF154"/>
    <mergeCell ref="U151:U154"/>
    <mergeCell ref="V151:V154"/>
    <mergeCell ref="W151:W154"/>
    <mergeCell ref="X151:X154"/>
    <mergeCell ref="Y151:Y154"/>
    <mergeCell ref="Z151:Z154"/>
    <mergeCell ref="AV162:AV163"/>
    <mergeCell ref="AX162:AY163"/>
    <mergeCell ref="AH164:AH165"/>
    <mergeCell ref="AI164:AI165"/>
    <mergeCell ref="AJ164:AJ165"/>
    <mergeCell ref="AK164:AK165"/>
    <mergeCell ref="AL164:AL165"/>
    <mergeCell ref="AM164:AM167"/>
    <mergeCell ref="AN164:AN167"/>
    <mergeCell ref="AO164:AO167"/>
    <mergeCell ref="AX158:AX159"/>
    <mergeCell ref="AY158:AY159"/>
    <mergeCell ref="C162:AG162"/>
    <mergeCell ref="AH162:AL163"/>
    <mergeCell ref="AM162:AO163"/>
    <mergeCell ref="AP162:AQ163"/>
    <mergeCell ref="AR162:AR163"/>
    <mergeCell ref="AS162:AS163"/>
    <mergeCell ref="AT162:AT163"/>
    <mergeCell ref="AU162:AU163"/>
    <mergeCell ref="K165:K168"/>
    <mergeCell ref="L165:L168"/>
    <mergeCell ref="M165:M168"/>
    <mergeCell ref="N165:N168"/>
    <mergeCell ref="O165:O168"/>
    <mergeCell ref="P165:P168"/>
    <mergeCell ref="AY164:AY165"/>
    <mergeCell ref="B165:B168"/>
    <mergeCell ref="C165:C168"/>
    <mergeCell ref="D165:D168"/>
    <mergeCell ref="E165:E168"/>
    <mergeCell ref="F165:F168"/>
    <mergeCell ref="G165:G168"/>
    <mergeCell ref="H165:H168"/>
    <mergeCell ref="I165:I168"/>
    <mergeCell ref="J165:J168"/>
    <mergeCell ref="AP164:AP167"/>
    <mergeCell ref="AQ164:AQ167"/>
    <mergeCell ref="AR164:AR165"/>
    <mergeCell ref="AS164:AS165"/>
    <mergeCell ref="AT164:AT165"/>
    <mergeCell ref="AX164:AX165"/>
    <mergeCell ref="AC165:AC168"/>
    <mergeCell ref="AD165:AD168"/>
    <mergeCell ref="AE165:AE168"/>
    <mergeCell ref="AF165:AF168"/>
    <mergeCell ref="AG165:AG168"/>
    <mergeCell ref="BA166:BG166"/>
    <mergeCell ref="AX168:AX169"/>
    <mergeCell ref="AY168:AY169"/>
    <mergeCell ref="W165:W168"/>
    <mergeCell ref="X165:X168"/>
    <mergeCell ref="Y165:Y168"/>
    <mergeCell ref="Z165:Z168"/>
    <mergeCell ref="AA165:AA168"/>
    <mergeCell ref="AB165:AB168"/>
    <mergeCell ref="Q165:Q168"/>
    <mergeCell ref="R165:R168"/>
    <mergeCell ref="S165:S168"/>
    <mergeCell ref="T165:T168"/>
    <mergeCell ref="U165:U168"/>
    <mergeCell ref="V165:V168"/>
    <mergeCell ref="AT176:AT177"/>
    <mergeCell ref="AU176:AU177"/>
    <mergeCell ref="AV176:AV177"/>
    <mergeCell ref="AX176:AY177"/>
    <mergeCell ref="AH178:AH179"/>
    <mergeCell ref="AI178:AI179"/>
    <mergeCell ref="AJ178:AJ179"/>
    <mergeCell ref="AK178:AK179"/>
    <mergeCell ref="AL178:AL179"/>
    <mergeCell ref="AM178:AM181"/>
    <mergeCell ref="AX170:AX171"/>
    <mergeCell ref="AY170:AY171"/>
    <mergeCell ref="AX172:AX173"/>
    <mergeCell ref="AY172:AY173"/>
    <mergeCell ref="C176:AG176"/>
    <mergeCell ref="AH176:AL177"/>
    <mergeCell ref="AM176:AO177"/>
    <mergeCell ref="AP176:AQ177"/>
    <mergeCell ref="AR176:AR177"/>
    <mergeCell ref="AS176:AS177"/>
    <mergeCell ref="O179:O182"/>
    <mergeCell ref="P179:P182"/>
    <mergeCell ref="Q179:Q182"/>
    <mergeCell ref="R179:R182"/>
    <mergeCell ref="S179:S182"/>
    <mergeCell ref="T179:T182"/>
    <mergeCell ref="I179:I182"/>
    <mergeCell ref="J179:J182"/>
    <mergeCell ref="K179:K182"/>
    <mergeCell ref="L179:L182"/>
    <mergeCell ref="M179:M182"/>
    <mergeCell ref="N179:N182"/>
    <mergeCell ref="AT178:AT179"/>
    <mergeCell ref="AX178:AX179"/>
    <mergeCell ref="AY178:AY179"/>
    <mergeCell ref="B179:B182"/>
    <mergeCell ref="C179:C182"/>
    <mergeCell ref="D179:D182"/>
    <mergeCell ref="E179:E182"/>
    <mergeCell ref="F179:F182"/>
    <mergeCell ref="G179:G182"/>
    <mergeCell ref="H179:H182"/>
    <mergeCell ref="AN178:AN181"/>
    <mergeCell ref="AO178:AO181"/>
    <mergeCell ref="AP178:AP181"/>
    <mergeCell ref="AQ178:AQ181"/>
    <mergeCell ref="AR178:AR179"/>
    <mergeCell ref="AS178:AS179"/>
    <mergeCell ref="AG179:AG182"/>
    <mergeCell ref="BA180:BG180"/>
    <mergeCell ref="AX182:AX183"/>
    <mergeCell ref="AY182:AY183"/>
    <mergeCell ref="AX184:AX185"/>
    <mergeCell ref="AY184:AY185"/>
    <mergeCell ref="AA179:AA182"/>
    <mergeCell ref="AB179:AB182"/>
    <mergeCell ref="AC179:AC182"/>
    <mergeCell ref="AD179:AD182"/>
    <mergeCell ref="AE179:AE182"/>
    <mergeCell ref="AF179:AF182"/>
    <mergeCell ref="U179:U182"/>
    <mergeCell ref="V179:V182"/>
    <mergeCell ref="W179:W182"/>
    <mergeCell ref="X179:X182"/>
    <mergeCell ref="Y179:Y182"/>
    <mergeCell ref="Z179:Z182"/>
    <mergeCell ref="AV190:AV191"/>
    <mergeCell ref="AX190:AY191"/>
    <mergeCell ref="AH192:AH193"/>
    <mergeCell ref="AI192:AI193"/>
    <mergeCell ref="AJ192:AJ193"/>
    <mergeCell ref="AK192:AK193"/>
    <mergeCell ref="AL192:AL193"/>
    <mergeCell ref="AM192:AM195"/>
    <mergeCell ref="AN192:AN195"/>
    <mergeCell ref="AO192:AO195"/>
    <mergeCell ref="AX186:AX187"/>
    <mergeCell ref="AY186:AY187"/>
    <mergeCell ref="C190:AG190"/>
    <mergeCell ref="AH190:AL191"/>
    <mergeCell ref="AM190:AO191"/>
    <mergeCell ref="AP190:AQ191"/>
    <mergeCell ref="AR190:AR191"/>
    <mergeCell ref="AS190:AS191"/>
    <mergeCell ref="AT190:AT191"/>
    <mergeCell ref="AU190:AU191"/>
    <mergeCell ref="K193:K196"/>
    <mergeCell ref="L193:L196"/>
    <mergeCell ref="M193:M196"/>
    <mergeCell ref="N193:N196"/>
    <mergeCell ref="O193:O196"/>
    <mergeCell ref="P193:P196"/>
    <mergeCell ref="AY192:AY193"/>
    <mergeCell ref="B193:B196"/>
    <mergeCell ref="C193:C196"/>
    <mergeCell ref="D193:D196"/>
    <mergeCell ref="E193:E196"/>
    <mergeCell ref="F193:F196"/>
    <mergeCell ref="G193:G196"/>
    <mergeCell ref="H193:H196"/>
    <mergeCell ref="I193:I196"/>
    <mergeCell ref="J193:J196"/>
    <mergeCell ref="AP192:AP195"/>
    <mergeCell ref="AQ192:AQ195"/>
    <mergeCell ref="AR192:AR193"/>
    <mergeCell ref="AS192:AS193"/>
    <mergeCell ref="AT192:AT193"/>
    <mergeCell ref="AX192:AX193"/>
    <mergeCell ref="AC193:AC196"/>
    <mergeCell ref="AD193:AD196"/>
    <mergeCell ref="AE193:AE196"/>
    <mergeCell ref="AF193:AF196"/>
    <mergeCell ref="AG193:AG196"/>
    <mergeCell ref="BA194:BG194"/>
    <mergeCell ref="AX196:AX197"/>
    <mergeCell ref="AY196:AY197"/>
    <mergeCell ref="W193:W196"/>
    <mergeCell ref="X193:X196"/>
    <mergeCell ref="Y193:Y196"/>
    <mergeCell ref="Z193:Z196"/>
    <mergeCell ref="AA193:AA196"/>
    <mergeCell ref="AB193:AB196"/>
    <mergeCell ref="Q193:Q196"/>
    <mergeCell ref="R193:R196"/>
    <mergeCell ref="S193:S196"/>
    <mergeCell ref="T193:T196"/>
    <mergeCell ref="U193:U196"/>
    <mergeCell ref="V193:V196"/>
    <mergeCell ref="AT204:AT205"/>
    <mergeCell ref="AU204:AU205"/>
    <mergeCell ref="AV204:AV205"/>
    <mergeCell ref="AX204:AY205"/>
    <mergeCell ref="AH206:AH207"/>
    <mergeCell ref="AI206:AI207"/>
    <mergeCell ref="AJ206:AJ207"/>
    <mergeCell ref="AK206:AK207"/>
    <mergeCell ref="AL206:AL207"/>
    <mergeCell ref="AM206:AM209"/>
    <mergeCell ref="AX198:AX199"/>
    <mergeCell ref="AY198:AY199"/>
    <mergeCell ref="AX200:AX201"/>
    <mergeCell ref="AY200:AY201"/>
    <mergeCell ref="C204:AG204"/>
    <mergeCell ref="AH204:AL205"/>
    <mergeCell ref="AM204:AO205"/>
    <mergeCell ref="AP204:AQ205"/>
    <mergeCell ref="AR204:AR205"/>
    <mergeCell ref="AS204:AS205"/>
    <mergeCell ref="O207:O210"/>
    <mergeCell ref="P207:P210"/>
    <mergeCell ref="Q207:Q210"/>
    <mergeCell ref="R207:R210"/>
    <mergeCell ref="S207:S210"/>
    <mergeCell ref="T207:T210"/>
    <mergeCell ref="I207:I210"/>
    <mergeCell ref="J207:J210"/>
    <mergeCell ref="K207:K210"/>
    <mergeCell ref="L207:L210"/>
    <mergeCell ref="M207:M210"/>
    <mergeCell ref="N207:N210"/>
    <mergeCell ref="AT206:AT207"/>
    <mergeCell ref="AX206:AX207"/>
    <mergeCell ref="AY206:AY207"/>
    <mergeCell ref="B207:B210"/>
    <mergeCell ref="C207:C210"/>
    <mergeCell ref="D207:D210"/>
    <mergeCell ref="E207:E210"/>
    <mergeCell ref="F207:F210"/>
    <mergeCell ref="G207:G210"/>
    <mergeCell ref="H207:H210"/>
    <mergeCell ref="AN206:AN209"/>
    <mergeCell ref="AO206:AO209"/>
    <mergeCell ref="AP206:AP209"/>
    <mergeCell ref="AQ206:AQ209"/>
    <mergeCell ref="AR206:AR207"/>
    <mergeCell ref="AS206:AS207"/>
    <mergeCell ref="AG207:AG210"/>
    <mergeCell ref="BA208:BG208"/>
    <mergeCell ref="AX210:AX211"/>
    <mergeCell ref="AY210:AY211"/>
    <mergeCell ref="AX212:AX213"/>
    <mergeCell ref="AY212:AY213"/>
    <mergeCell ref="AA207:AA210"/>
    <mergeCell ref="AB207:AB210"/>
    <mergeCell ref="AC207:AC210"/>
    <mergeCell ref="AD207:AD210"/>
    <mergeCell ref="AE207:AE210"/>
    <mergeCell ref="AF207:AF210"/>
    <mergeCell ref="U207:U210"/>
    <mergeCell ref="V207:V210"/>
    <mergeCell ref="W207:W210"/>
    <mergeCell ref="X207:X210"/>
    <mergeCell ref="Y207:Y210"/>
    <mergeCell ref="Z207:Z210"/>
    <mergeCell ref="AV218:AV219"/>
    <mergeCell ref="AX218:AY219"/>
    <mergeCell ref="AH220:AH221"/>
    <mergeCell ref="AI220:AI221"/>
    <mergeCell ref="AJ220:AJ221"/>
    <mergeCell ref="AK220:AK221"/>
    <mergeCell ref="AL220:AL221"/>
    <mergeCell ref="AM220:AM223"/>
    <mergeCell ref="AN220:AN223"/>
    <mergeCell ref="AO220:AO223"/>
    <mergeCell ref="AX214:AX215"/>
    <mergeCell ref="AY214:AY215"/>
    <mergeCell ref="C218:AG218"/>
    <mergeCell ref="AH218:AL219"/>
    <mergeCell ref="AM218:AO219"/>
    <mergeCell ref="AP218:AQ219"/>
    <mergeCell ref="AR218:AR219"/>
    <mergeCell ref="AS218:AS219"/>
    <mergeCell ref="AT218:AT219"/>
    <mergeCell ref="AU218:AU219"/>
    <mergeCell ref="K221:K224"/>
    <mergeCell ref="L221:L224"/>
    <mergeCell ref="M221:M224"/>
    <mergeCell ref="N221:N224"/>
    <mergeCell ref="O221:O224"/>
    <mergeCell ref="P221:P224"/>
    <mergeCell ref="AY220:AY221"/>
    <mergeCell ref="B221:B224"/>
    <mergeCell ref="C221:C224"/>
    <mergeCell ref="D221:D224"/>
    <mergeCell ref="E221:E224"/>
    <mergeCell ref="F221:F224"/>
    <mergeCell ref="G221:G224"/>
    <mergeCell ref="H221:H224"/>
    <mergeCell ref="I221:I224"/>
    <mergeCell ref="J221:J224"/>
    <mergeCell ref="AP220:AP223"/>
    <mergeCell ref="AQ220:AQ223"/>
    <mergeCell ref="AR220:AR221"/>
    <mergeCell ref="AS220:AS221"/>
    <mergeCell ref="AT220:AT221"/>
    <mergeCell ref="AX220:AX221"/>
    <mergeCell ref="AC221:AC224"/>
    <mergeCell ref="AD221:AD224"/>
    <mergeCell ref="AE221:AE224"/>
    <mergeCell ref="AF221:AF224"/>
    <mergeCell ref="AG221:AG224"/>
    <mergeCell ref="BA222:BG222"/>
    <mergeCell ref="AX224:AX225"/>
    <mergeCell ref="AY224:AY225"/>
    <mergeCell ref="W221:W224"/>
    <mergeCell ref="X221:X224"/>
    <mergeCell ref="Y221:Y224"/>
    <mergeCell ref="Z221:Z224"/>
    <mergeCell ref="AA221:AA224"/>
    <mergeCell ref="AB221:AB224"/>
    <mergeCell ref="Q221:Q224"/>
    <mergeCell ref="R221:R224"/>
    <mergeCell ref="S221:S224"/>
    <mergeCell ref="T221:T224"/>
    <mergeCell ref="U221:U224"/>
    <mergeCell ref="V221:V224"/>
    <mergeCell ref="AT232:AT233"/>
    <mergeCell ref="AU232:AU233"/>
    <mergeCell ref="AV232:AV233"/>
    <mergeCell ref="AX232:AY233"/>
    <mergeCell ref="AH234:AH235"/>
    <mergeCell ref="AI234:AI235"/>
    <mergeCell ref="AJ234:AJ235"/>
    <mergeCell ref="AK234:AK235"/>
    <mergeCell ref="AL234:AL235"/>
    <mergeCell ref="AM234:AM237"/>
    <mergeCell ref="AX226:AX227"/>
    <mergeCell ref="AY226:AY227"/>
    <mergeCell ref="AX228:AX229"/>
    <mergeCell ref="AY228:AY229"/>
    <mergeCell ref="C232:AG232"/>
    <mergeCell ref="AH232:AL233"/>
    <mergeCell ref="AM232:AO233"/>
    <mergeCell ref="AP232:AQ233"/>
    <mergeCell ref="AR232:AR233"/>
    <mergeCell ref="AS232:AS233"/>
    <mergeCell ref="O235:O238"/>
    <mergeCell ref="P235:P238"/>
    <mergeCell ref="Q235:Q238"/>
    <mergeCell ref="R235:R238"/>
    <mergeCell ref="S235:S238"/>
    <mergeCell ref="T235:T238"/>
    <mergeCell ref="I235:I238"/>
    <mergeCell ref="J235:J238"/>
    <mergeCell ref="K235:K238"/>
    <mergeCell ref="L235:L238"/>
    <mergeCell ref="M235:M238"/>
    <mergeCell ref="N235:N238"/>
    <mergeCell ref="AT234:AT235"/>
    <mergeCell ref="AX234:AX235"/>
    <mergeCell ref="AY234:AY235"/>
    <mergeCell ref="B235:B238"/>
    <mergeCell ref="C235:C238"/>
    <mergeCell ref="D235:D238"/>
    <mergeCell ref="E235:E238"/>
    <mergeCell ref="F235:F238"/>
    <mergeCell ref="G235:G238"/>
    <mergeCell ref="H235:H238"/>
    <mergeCell ref="AN234:AN237"/>
    <mergeCell ref="AO234:AO237"/>
    <mergeCell ref="AP234:AP237"/>
    <mergeCell ref="AQ234:AQ237"/>
    <mergeCell ref="AR234:AR235"/>
    <mergeCell ref="AS234:AS235"/>
    <mergeCell ref="AG235:AG238"/>
    <mergeCell ref="BA236:BG236"/>
    <mergeCell ref="AX238:AX239"/>
    <mergeCell ref="AY238:AY239"/>
    <mergeCell ref="AX240:AX241"/>
    <mergeCell ref="AY240:AY241"/>
    <mergeCell ref="AA235:AA238"/>
    <mergeCell ref="AB235:AB238"/>
    <mergeCell ref="AC235:AC238"/>
    <mergeCell ref="AD235:AD238"/>
    <mergeCell ref="AE235:AE238"/>
    <mergeCell ref="AF235:AF238"/>
    <mergeCell ref="U235:U238"/>
    <mergeCell ref="V235:V238"/>
    <mergeCell ref="W235:W238"/>
    <mergeCell ref="X235:X238"/>
    <mergeCell ref="Y235:Y238"/>
    <mergeCell ref="Z235:Z238"/>
    <mergeCell ref="AV246:AV247"/>
    <mergeCell ref="AX246:AY247"/>
    <mergeCell ref="AH248:AH249"/>
    <mergeCell ref="AI248:AI249"/>
    <mergeCell ref="AJ248:AJ249"/>
    <mergeCell ref="AK248:AK249"/>
    <mergeCell ref="AL248:AL249"/>
    <mergeCell ref="AM248:AM251"/>
    <mergeCell ref="AN248:AN251"/>
    <mergeCell ref="AO248:AO251"/>
    <mergeCell ref="AX242:AX243"/>
    <mergeCell ref="AY242:AY243"/>
    <mergeCell ref="C246:AG246"/>
    <mergeCell ref="AH246:AL247"/>
    <mergeCell ref="AM246:AO247"/>
    <mergeCell ref="AP246:AQ247"/>
    <mergeCell ref="AR246:AR247"/>
    <mergeCell ref="AS246:AS247"/>
    <mergeCell ref="AT246:AT247"/>
    <mergeCell ref="AU246:AU247"/>
    <mergeCell ref="K249:K252"/>
    <mergeCell ref="L249:L252"/>
    <mergeCell ref="M249:M252"/>
    <mergeCell ref="N249:N252"/>
    <mergeCell ref="O249:O252"/>
    <mergeCell ref="P249:P252"/>
    <mergeCell ref="AY248:AY249"/>
    <mergeCell ref="B249:B252"/>
    <mergeCell ref="C249:C252"/>
    <mergeCell ref="D249:D252"/>
    <mergeCell ref="E249:E252"/>
    <mergeCell ref="F249:F252"/>
    <mergeCell ref="G249:G252"/>
    <mergeCell ref="H249:H252"/>
    <mergeCell ref="I249:I252"/>
    <mergeCell ref="J249:J252"/>
    <mergeCell ref="AP248:AP251"/>
    <mergeCell ref="AQ248:AQ251"/>
    <mergeCell ref="AR248:AR249"/>
    <mergeCell ref="AS248:AS249"/>
    <mergeCell ref="AT248:AT249"/>
    <mergeCell ref="AX248:AX249"/>
    <mergeCell ref="AC249:AC252"/>
    <mergeCell ref="AD249:AD252"/>
    <mergeCell ref="AE249:AE252"/>
    <mergeCell ref="AF249:AF252"/>
    <mergeCell ref="AG249:AG252"/>
    <mergeCell ref="BA250:BG250"/>
    <mergeCell ref="AX252:AX253"/>
    <mergeCell ref="AY252:AY253"/>
    <mergeCell ref="W249:W252"/>
    <mergeCell ref="X249:X252"/>
    <mergeCell ref="Y249:Y252"/>
    <mergeCell ref="Z249:Z252"/>
    <mergeCell ref="AA249:AA252"/>
    <mergeCell ref="AB249:AB252"/>
    <mergeCell ref="Q249:Q252"/>
    <mergeCell ref="R249:R252"/>
    <mergeCell ref="S249:S252"/>
    <mergeCell ref="T249:T252"/>
    <mergeCell ref="U249:U252"/>
    <mergeCell ref="V249:V252"/>
    <mergeCell ref="AT260:AT261"/>
    <mergeCell ref="AU260:AU261"/>
    <mergeCell ref="AV260:AV261"/>
    <mergeCell ref="AX260:AY261"/>
    <mergeCell ref="AH262:AH263"/>
    <mergeCell ref="AI262:AI263"/>
    <mergeCell ref="AJ262:AJ263"/>
    <mergeCell ref="AK262:AK263"/>
    <mergeCell ref="AL262:AL263"/>
    <mergeCell ref="AM262:AM265"/>
    <mergeCell ref="AX254:AX255"/>
    <mergeCell ref="AY254:AY255"/>
    <mergeCell ref="AX256:AX257"/>
    <mergeCell ref="AY256:AY257"/>
    <mergeCell ref="C260:AG260"/>
    <mergeCell ref="AH260:AL261"/>
    <mergeCell ref="AM260:AO261"/>
    <mergeCell ref="AP260:AQ261"/>
    <mergeCell ref="AR260:AR261"/>
    <mergeCell ref="AS260:AS261"/>
    <mergeCell ref="O263:O266"/>
    <mergeCell ref="P263:P266"/>
    <mergeCell ref="Q263:Q266"/>
    <mergeCell ref="R263:R266"/>
    <mergeCell ref="S263:S266"/>
    <mergeCell ref="T263:T266"/>
    <mergeCell ref="I263:I266"/>
    <mergeCell ref="J263:J266"/>
    <mergeCell ref="K263:K266"/>
    <mergeCell ref="L263:L266"/>
    <mergeCell ref="M263:M266"/>
    <mergeCell ref="N263:N266"/>
    <mergeCell ref="AT262:AT263"/>
    <mergeCell ref="AX262:AX263"/>
    <mergeCell ref="AY262:AY263"/>
    <mergeCell ref="B263:B266"/>
    <mergeCell ref="C263:C266"/>
    <mergeCell ref="D263:D266"/>
    <mergeCell ref="E263:E266"/>
    <mergeCell ref="F263:F266"/>
    <mergeCell ref="G263:G266"/>
    <mergeCell ref="H263:H266"/>
    <mergeCell ref="AN262:AN265"/>
    <mergeCell ref="AO262:AO265"/>
    <mergeCell ref="AP262:AP265"/>
    <mergeCell ref="AQ262:AQ265"/>
    <mergeCell ref="AR262:AR263"/>
    <mergeCell ref="AS262:AS263"/>
    <mergeCell ref="AG263:AG266"/>
    <mergeCell ref="BA264:BG264"/>
    <mergeCell ref="AX266:AX267"/>
    <mergeCell ref="AY266:AY267"/>
    <mergeCell ref="AX268:AX269"/>
    <mergeCell ref="AY268:AY269"/>
    <mergeCell ref="AA263:AA266"/>
    <mergeCell ref="AB263:AB266"/>
    <mergeCell ref="AC263:AC266"/>
    <mergeCell ref="AD263:AD266"/>
    <mergeCell ref="AE263:AE266"/>
    <mergeCell ref="AF263:AF266"/>
    <mergeCell ref="U263:U266"/>
    <mergeCell ref="V263:V266"/>
    <mergeCell ref="W263:W266"/>
    <mergeCell ref="X263:X266"/>
    <mergeCell ref="Y263:Y266"/>
    <mergeCell ref="Z263:Z266"/>
    <mergeCell ref="AV274:AV275"/>
    <mergeCell ref="AX274:AY275"/>
    <mergeCell ref="AH276:AH277"/>
    <mergeCell ref="AI276:AI277"/>
    <mergeCell ref="AJ276:AJ277"/>
    <mergeCell ref="AK276:AK277"/>
    <mergeCell ref="AL276:AL277"/>
    <mergeCell ref="AM276:AM279"/>
    <mergeCell ref="AN276:AN279"/>
    <mergeCell ref="AO276:AO279"/>
    <mergeCell ref="AX270:AX271"/>
    <mergeCell ref="AY270:AY271"/>
    <mergeCell ref="C274:AG274"/>
    <mergeCell ref="AH274:AL275"/>
    <mergeCell ref="AM274:AO275"/>
    <mergeCell ref="AP274:AQ275"/>
    <mergeCell ref="AR274:AR275"/>
    <mergeCell ref="AS274:AS275"/>
    <mergeCell ref="AT274:AT275"/>
    <mergeCell ref="AU274:AU275"/>
    <mergeCell ref="K277:K280"/>
    <mergeCell ref="L277:L280"/>
    <mergeCell ref="M277:M280"/>
    <mergeCell ref="N277:N280"/>
    <mergeCell ref="O277:O280"/>
    <mergeCell ref="P277:P280"/>
    <mergeCell ref="AY276:AY277"/>
    <mergeCell ref="B277:B280"/>
    <mergeCell ref="C277:C280"/>
    <mergeCell ref="D277:D280"/>
    <mergeCell ref="E277:E280"/>
    <mergeCell ref="F277:F280"/>
    <mergeCell ref="G277:G280"/>
    <mergeCell ref="H277:H280"/>
    <mergeCell ref="I277:I280"/>
    <mergeCell ref="J277:J280"/>
    <mergeCell ref="AP276:AP279"/>
    <mergeCell ref="AQ276:AQ279"/>
    <mergeCell ref="AR276:AR277"/>
    <mergeCell ref="AS276:AS277"/>
    <mergeCell ref="AT276:AT277"/>
    <mergeCell ref="AX276:AX277"/>
    <mergeCell ref="AC277:AC280"/>
    <mergeCell ref="AD277:AD280"/>
    <mergeCell ref="AE277:AE280"/>
    <mergeCell ref="AF277:AF280"/>
    <mergeCell ref="AG277:AG280"/>
    <mergeCell ref="BA278:BG278"/>
    <mergeCell ref="AX280:AX281"/>
    <mergeCell ref="AY280:AY281"/>
    <mergeCell ref="W277:W280"/>
    <mergeCell ref="X277:X280"/>
    <mergeCell ref="Y277:Y280"/>
    <mergeCell ref="Z277:Z280"/>
    <mergeCell ref="AA277:AA280"/>
    <mergeCell ref="AB277:AB280"/>
    <mergeCell ref="Q277:Q280"/>
    <mergeCell ref="R277:R280"/>
    <mergeCell ref="S277:S280"/>
    <mergeCell ref="T277:T280"/>
    <mergeCell ref="U277:U280"/>
    <mergeCell ref="V277:V280"/>
    <mergeCell ref="AT288:AT289"/>
    <mergeCell ref="AU288:AU289"/>
    <mergeCell ref="AV288:AV289"/>
    <mergeCell ref="AX288:AY289"/>
    <mergeCell ref="AH290:AH291"/>
    <mergeCell ref="AI290:AI291"/>
    <mergeCell ref="AJ290:AJ291"/>
    <mergeCell ref="AK290:AK291"/>
    <mergeCell ref="AL290:AL291"/>
    <mergeCell ref="AM290:AM293"/>
    <mergeCell ref="AX282:AX283"/>
    <mergeCell ref="AY282:AY283"/>
    <mergeCell ref="AX284:AX285"/>
    <mergeCell ref="AY284:AY285"/>
    <mergeCell ref="C288:AG288"/>
    <mergeCell ref="AH288:AL289"/>
    <mergeCell ref="AM288:AO289"/>
    <mergeCell ref="AP288:AQ289"/>
    <mergeCell ref="AR288:AR289"/>
    <mergeCell ref="AS288:AS289"/>
    <mergeCell ref="O291:O294"/>
    <mergeCell ref="P291:P294"/>
    <mergeCell ref="Q291:Q294"/>
    <mergeCell ref="R291:R294"/>
    <mergeCell ref="S291:S294"/>
    <mergeCell ref="T291:T294"/>
    <mergeCell ref="I291:I294"/>
    <mergeCell ref="J291:J294"/>
    <mergeCell ref="K291:K294"/>
    <mergeCell ref="L291:L294"/>
    <mergeCell ref="M291:M294"/>
    <mergeCell ref="N291:N294"/>
    <mergeCell ref="AT290:AT291"/>
    <mergeCell ref="AX290:AX291"/>
    <mergeCell ref="AY290:AY291"/>
    <mergeCell ref="B291:B294"/>
    <mergeCell ref="C291:C294"/>
    <mergeCell ref="D291:D294"/>
    <mergeCell ref="E291:E294"/>
    <mergeCell ref="F291:F294"/>
    <mergeCell ref="G291:G294"/>
    <mergeCell ref="H291:H294"/>
    <mergeCell ref="AN290:AN293"/>
    <mergeCell ref="AO290:AO293"/>
    <mergeCell ref="AP290:AP293"/>
    <mergeCell ref="AQ290:AQ293"/>
    <mergeCell ref="AR290:AR291"/>
    <mergeCell ref="AS290:AS291"/>
    <mergeCell ref="AG291:AG294"/>
    <mergeCell ref="BA292:BG292"/>
    <mergeCell ref="AX294:AX295"/>
    <mergeCell ref="AY294:AY295"/>
    <mergeCell ref="AX296:AX297"/>
    <mergeCell ref="AY296:AY297"/>
    <mergeCell ref="AA291:AA294"/>
    <mergeCell ref="AB291:AB294"/>
    <mergeCell ref="AC291:AC294"/>
    <mergeCell ref="AD291:AD294"/>
    <mergeCell ref="AE291:AE294"/>
    <mergeCell ref="AF291:AF294"/>
    <mergeCell ref="U291:U294"/>
    <mergeCell ref="V291:V294"/>
    <mergeCell ref="W291:W294"/>
    <mergeCell ref="X291:X294"/>
    <mergeCell ref="Y291:Y294"/>
    <mergeCell ref="Z291:Z294"/>
    <mergeCell ref="AV302:AV303"/>
    <mergeCell ref="AX302:AY303"/>
    <mergeCell ref="AH304:AH305"/>
    <mergeCell ref="AI304:AI305"/>
    <mergeCell ref="AJ304:AJ305"/>
    <mergeCell ref="AK304:AK305"/>
    <mergeCell ref="AL304:AL305"/>
    <mergeCell ref="AM304:AM307"/>
    <mergeCell ref="AN304:AN307"/>
    <mergeCell ref="AO304:AO307"/>
    <mergeCell ref="AX298:AX299"/>
    <mergeCell ref="AY298:AY299"/>
    <mergeCell ref="C302:AG302"/>
    <mergeCell ref="AH302:AL303"/>
    <mergeCell ref="AM302:AO303"/>
    <mergeCell ref="AP302:AQ303"/>
    <mergeCell ref="AR302:AR303"/>
    <mergeCell ref="AS302:AS303"/>
    <mergeCell ref="AT302:AT303"/>
    <mergeCell ref="AU302:AU303"/>
    <mergeCell ref="K305:K308"/>
    <mergeCell ref="L305:L308"/>
    <mergeCell ref="M305:M308"/>
    <mergeCell ref="N305:N308"/>
    <mergeCell ref="O305:O308"/>
    <mergeCell ref="P305:P308"/>
    <mergeCell ref="AY304:AY305"/>
    <mergeCell ref="B305:B308"/>
    <mergeCell ref="C305:C308"/>
    <mergeCell ref="D305:D308"/>
    <mergeCell ref="E305:E308"/>
    <mergeCell ref="F305:F308"/>
    <mergeCell ref="G305:G308"/>
    <mergeCell ref="H305:H308"/>
    <mergeCell ref="I305:I308"/>
    <mergeCell ref="J305:J308"/>
    <mergeCell ref="AP304:AP307"/>
    <mergeCell ref="AQ304:AQ307"/>
    <mergeCell ref="AR304:AR305"/>
    <mergeCell ref="AS304:AS305"/>
    <mergeCell ref="AT304:AT305"/>
    <mergeCell ref="AX304:AX305"/>
    <mergeCell ref="AC305:AC308"/>
    <mergeCell ref="AD305:AD308"/>
    <mergeCell ref="AE305:AE308"/>
    <mergeCell ref="AF305:AF308"/>
    <mergeCell ref="AG305:AG308"/>
    <mergeCell ref="BA306:BG306"/>
    <mergeCell ref="AX308:AX309"/>
    <mergeCell ref="AY308:AY309"/>
    <mergeCell ref="W305:W308"/>
    <mergeCell ref="X305:X308"/>
    <mergeCell ref="Y305:Y308"/>
    <mergeCell ref="Z305:Z308"/>
    <mergeCell ref="AA305:AA308"/>
    <mergeCell ref="AB305:AB308"/>
    <mergeCell ref="Q305:Q308"/>
    <mergeCell ref="R305:R308"/>
    <mergeCell ref="S305:S308"/>
    <mergeCell ref="T305:T308"/>
    <mergeCell ref="U305:U308"/>
    <mergeCell ref="V305:V308"/>
    <mergeCell ref="AT316:AT317"/>
    <mergeCell ref="AU316:AU317"/>
    <mergeCell ref="AV316:AV317"/>
    <mergeCell ref="AX316:AY317"/>
    <mergeCell ref="AH318:AH319"/>
    <mergeCell ref="AI318:AI319"/>
    <mergeCell ref="AJ318:AJ319"/>
    <mergeCell ref="AK318:AK319"/>
    <mergeCell ref="AL318:AL319"/>
    <mergeCell ref="AM318:AM321"/>
    <mergeCell ref="AX310:AX311"/>
    <mergeCell ref="AY310:AY311"/>
    <mergeCell ref="AX312:AX313"/>
    <mergeCell ref="AY312:AY313"/>
    <mergeCell ref="C316:AG316"/>
    <mergeCell ref="AH316:AL317"/>
    <mergeCell ref="AM316:AO317"/>
    <mergeCell ref="AP316:AQ317"/>
    <mergeCell ref="AR316:AR317"/>
    <mergeCell ref="AS316:AS317"/>
    <mergeCell ref="O319:O322"/>
    <mergeCell ref="P319:P322"/>
    <mergeCell ref="Q319:Q322"/>
    <mergeCell ref="R319:R322"/>
    <mergeCell ref="S319:S322"/>
    <mergeCell ref="T319:T322"/>
    <mergeCell ref="I319:I322"/>
    <mergeCell ref="J319:J322"/>
    <mergeCell ref="K319:K322"/>
    <mergeCell ref="L319:L322"/>
    <mergeCell ref="M319:M322"/>
    <mergeCell ref="N319:N322"/>
    <mergeCell ref="AT318:AT319"/>
    <mergeCell ref="AX318:AX319"/>
    <mergeCell ref="AY318:AY319"/>
    <mergeCell ref="B319:B322"/>
    <mergeCell ref="C319:C322"/>
    <mergeCell ref="D319:D322"/>
    <mergeCell ref="E319:E322"/>
    <mergeCell ref="F319:F322"/>
    <mergeCell ref="G319:G322"/>
    <mergeCell ref="H319:H322"/>
    <mergeCell ref="AN318:AN321"/>
    <mergeCell ref="AO318:AO321"/>
    <mergeCell ref="AP318:AP321"/>
    <mergeCell ref="AQ318:AQ321"/>
    <mergeCell ref="AR318:AR319"/>
    <mergeCell ref="AS318:AS319"/>
    <mergeCell ref="AG319:AG322"/>
    <mergeCell ref="BA320:BG320"/>
    <mergeCell ref="AX322:AX323"/>
    <mergeCell ref="AY322:AY323"/>
    <mergeCell ref="AX324:AX325"/>
    <mergeCell ref="AY324:AY325"/>
    <mergeCell ref="AA319:AA322"/>
    <mergeCell ref="AB319:AB322"/>
    <mergeCell ref="AC319:AC322"/>
    <mergeCell ref="AD319:AD322"/>
    <mergeCell ref="AE319:AE322"/>
    <mergeCell ref="AF319:AF322"/>
    <mergeCell ref="U319:U322"/>
    <mergeCell ref="V319:V322"/>
    <mergeCell ref="W319:W322"/>
    <mergeCell ref="X319:X322"/>
    <mergeCell ref="Y319:Y322"/>
    <mergeCell ref="Z319:Z322"/>
    <mergeCell ref="AV330:AV331"/>
    <mergeCell ref="AX330:AY331"/>
    <mergeCell ref="AH332:AH333"/>
    <mergeCell ref="AI332:AI333"/>
    <mergeCell ref="AJ332:AJ333"/>
    <mergeCell ref="AK332:AK333"/>
    <mergeCell ref="AL332:AL333"/>
    <mergeCell ref="AM332:AM335"/>
    <mergeCell ref="AN332:AN335"/>
    <mergeCell ref="AO332:AO335"/>
    <mergeCell ref="AX326:AX327"/>
    <mergeCell ref="AY326:AY327"/>
    <mergeCell ref="C330:AG330"/>
    <mergeCell ref="AH330:AL331"/>
    <mergeCell ref="AM330:AO331"/>
    <mergeCell ref="AP330:AQ331"/>
    <mergeCell ref="AR330:AR331"/>
    <mergeCell ref="AS330:AS331"/>
    <mergeCell ref="AT330:AT331"/>
    <mergeCell ref="AU330:AU331"/>
    <mergeCell ref="K333:K336"/>
    <mergeCell ref="L333:L336"/>
    <mergeCell ref="M333:M336"/>
    <mergeCell ref="N333:N336"/>
    <mergeCell ref="O333:O336"/>
    <mergeCell ref="P333:P336"/>
    <mergeCell ref="AY332:AY333"/>
    <mergeCell ref="B333:B336"/>
    <mergeCell ref="C333:C336"/>
    <mergeCell ref="D333:D336"/>
    <mergeCell ref="E333:E336"/>
    <mergeCell ref="F333:F336"/>
    <mergeCell ref="G333:G336"/>
    <mergeCell ref="H333:H336"/>
    <mergeCell ref="I333:I336"/>
    <mergeCell ref="J333:J336"/>
    <mergeCell ref="AP332:AP335"/>
    <mergeCell ref="AQ332:AQ335"/>
    <mergeCell ref="AR332:AR333"/>
    <mergeCell ref="AS332:AS333"/>
    <mergeCell ref="AT332:AT333"/>
    <mergeCell ref="AX332:AX333"/>
    <mergeCell ref="AC333:AC336"/>
    <mergeCell ref="AD333:AD336"/>
    <mergeCell ref="AE333:AE336"/>
    <mergeCell ref="AF333:AF336"/>
    <mergeCell ref="AG333:AG336"/>
    <mergeCell ref="BA334:BG334"/>
    <mergeCell ref="AX336:AX337"/>
    <mergeCell ref="AY336:AY337"/>
    <mergeCell ref="W333:W336"/>
    <mergeCell ref="X333:X336"/>
    <mergeCell ref="Y333:Y336"/>
    <mergeCell ref="Z333:Z336"/>
    <mergeCell ref="AA333:AA336"/>
    <mergeCell ref="AB333:AB336"/>
    <mergeCell ref="Q333:Q336"/>
    <mergeCell ref="R333:R336"/>
    <mergeCell ref="S333:S336"/>
    <mergeCell ref="T333:T336"/>
    <mergeCell ref="U333:U336"/>
    <mergeCell ref="V333:V336"/>
    <mergeCell ref="AT344:AT345"/>
    <mergeCell ref="AU344:AU345"/>
    <mergeCell ref="AV344:AV345"/>
    <mergeCell ref="AX344:AY345"/>
    <mergeCell ref="AH346:AH347"/>
    <mergeCell ref="AI346:AI347"/>
    <mergeCell ref="AJ346:AJ347"/>
    <mergeCell ref="AK346:AK347"/>
    <mergeCell ref="AL346:AL347"/>
    <mergeCell ref="AM346:AM349"/>
    <mergeCell ref="AX338:AX339"/>
    <mergeCell ref="AY338:AY339"/>
    <mergeCell ref="AX340:AX341"/>
    <mergeCell ref="AY340:AY341"/>
    <mergeCell ref="C344:AG344"/>
    <mergeCell ref="AH344:AL345"/>
    <mergeCell ref="AM344:AO345"/>
    <mergeCell ref="AP344:AQ345"/>
    <mergeCell ref="AR344:AR345"/>
    <mergeCell ref="AS344:AS345"/>
    <mergeCell ref="O347:O350"/>
    <mergeCell ref="P347:P350"/>
    <mergeCell ref="Q347:Q350"/>
    <mergeCell ref="R347:R350"/>
    <mergeCell ref="S347:S350"/>
    <mergeCell ref="T347:T350"/>
    <mergeCell ref="I347:I350"/>
    <mergeCell ref="J347:J350"/>
    <mergeCell ref="K347:K350"/>
    <mergeCell ref="L347:L350"/>
    <mergeCell ref="M347:M350"/>
    <mergeCell ref="N347:N350"/>
    <mergeCell ref="AT346:AT347"/>
    <mergeCell ref="AX346:AX347"/>
    <mergeCell ref="AY346:AY347"/>
    <mergeCell ref="B347:B350"/>
    <mergeCell ref="C347:C350"/>
    <mergeCell ref="D347:D350"/>
    <mergeCell ref="E347:E350"/>
    <mergeCell ref="F347:F350"/>
    <mergeCell ref="G347:G350"/>
    <mergeCell ref="H347:H350"/>
    <mergeCell ref="AN346:AN349"/>
    <mergeCell ref="AO346:AO349"/>
    <mergeCell ref="AP346:AP349"/>
    <mergeCell ref="AQ346:AQ349"/>
    <mergeCell ref="AR346:AR347"/>
    <mergeCell ref="AS346:AS347"/>
    <mergeCell ref="AG347:AG350"/>
    <mergeCell ref="BA348:BG348"/>
    <mergeCell ref="AX350:AX351"/>
    <mergeCell ref="AY350:AY351"/>
    <mergeCell ref="AX352:AX353"/>
    <mergeCell ref="AY352:AY353"/>
    <mergeCell ref="AA347:AA350"/>
    <mergeCell ref="AB347:AB350"/>
    <mergeCell ref="AC347:AC350"/>
    <mergeCell ref="AD347:AD350"/>
    <mergeCell ref="AE347:AE350"/>
    <mergeCell ref="AF347:AF350"/>
    <mergeCell ref="U347:U350"/>
    <mergeCell ref="V347:V350"/>
    <mergeCell ref="W347:W350"/>
    <mergeCell ref="X347:X350"/>
    <mergeCell ref="Y347:Y350"/>
    <mergeCell ref="Z347:Z350"/>
    <mergeCell ref="AV358:AV359"/>
    <mergeCell ref="AX358:AY359"/>
    <mergeCell ref="AH360:AH361"/>
    <mergeCell ref="AI360:AI361"/>
    <mergeCell ref="AJ360:AJ361"/>
    <mergeCell ref="AK360:AK361"/>
    <mergeCell ref="AL360:AL361"/>
    <mergeCell ref="AM360:AM363"/>
    <mergeCell ref="AN360:AN363"/>
    <mergeCell ref="AO360:AO363"/>
    <mergeCell ref="AX354:AX355"/>
    <mergeCell ref="AY354:AY355"/>
    <mergeCell ref="C358:AG358"/>
    <mergeCell ref="AH358:AL359"/>
    <mergeCell ref="AM358:AO359"/>
    <mergeCell ref="AP358:AQ359"/>
    <mergeCell ref="AR358:AR359"/>
    <mergeCell ref="AS358:AS359"/>
    <mergeCell ref="AT358:AT359"/>
    <mergeCell ref="AU358:AU359"/>
    <mergeCell ref="K361:K364"/>
    <mergeCell ref="L361:L364"/>
    <mergeCell ref="M361:M364"/>
    <mergeCell ref="N361:N364"/>
    <mergeCell ref="O361:O364"/>
    <mergeCell ref="P361:P364"/>
    <mergeCell ref="AY360:AY361"/>
    <mergeCell ref="B361:B364"/>
    <mergeCell ref="C361:C364"/>
    <mergeCell ref="D361:D364"/>
    <mergeCell ref="E361:E364"/>
    <mergeCell ref="F361:F364"/>
    <mergeCell ref="G361:G364"/>
    <mergeCell ref="H361:H364"/>
    <mergeCell ref="I361:I364"/>
    <mergeCell ref="J361:J364"/>
    <mergeCell ref="AP360:AP363"/>
    <mergeCell ref="AQ360:AQ363"/>
    <mergeCell ref="AR360:AR361"/>
    <mergeCell ref="AS360:AS361"/>
    <mergeCell ref="AT360:AT361"/>
    <mergeCell ref="AX360:AX361"/>
    <mergeCell ref="AC361:AC364"/>
    <mergeCell ref="AD361:AD364"/>
    <mergeCell ref="AE361:AE364"/>
    <mergeCell ref="AF361:AF364"/>
    <mergeCell ref="AG361:AG364"/>
    <mergeCell ref="BA362:BG362"/>
    <mergeCell ref="AX364:AX365"/>
    <mergeCell ref="AY364:AY365"/>
    <mergeCell ref="W361:W364"/>
    <mergeCell ref="X361:X364"/>
    <mergeCell ref="Y361:Y364"/>
    <mergeCell ref="Z361:Z364"/>
    <mergeCell ref="AA361:AA364"/>
    <mergeCell ref="AB361:AB364"/>
    <mergeCell ref="Q361:Q364"/>
    <mergeCell ref="R361:R364"/>
    <mergeCell ref="S361:S364"/>
    <mergeCell ref="T361:T364"/>
    <mergeCell ref="U361:U364"/>
    <mergeCell ref="V361:V364"/>
    <mergeCell ref="AT372:AT373"/>
    <mergeCell ref="AU372:AU373"/>
    <mergeCell ref="AV372:AV373"/>
    <mergeCell ref="AX372:AY373"/>
    <mergeCell ref="AH374:AH375"/>
    <mergeCell ref="AI374:AI375"/>
    <mergeCell ref="AJ374:AJ375"/>
    <mergeCell ref="AK374:AK375"/>
    <mergeCell ref="AL374:AL375"/>
    <mergeCell ref="AM374:AM377"/>
    <mergeCell ref="AX366:AX367"/>
    <mergeCell ref="AY366:AY367"/>
    <mergeCell ref="AX368:AX369"/>
    <mergeCell ref="AY368:AY369"/>
    <mergeCell ref="C372:AG372"/>
    <mergeCell ref="AH372:AL373"/>
    <mergeCell ref="AM372:AO373"/>
    <mergeCell ref="AP372:AQ373"/>
    <mergeCell ref="AR372:AR373"/>
    <mergeCell ref="AS372:AS373"/>
    <mergeCell ref="O375:O378"/>
    <mergeCell ref="P375:P378"/>
    <mergeCell ref="Q375:Q378"/>
    <mergeCell ref="R375:R378"/>
    <mergeCell ref="S375:S378"/>
    <mergeCell ref="T375:T378"/>
    <mergeCell ref="I375:I378"/>
    <mergeCell ref="J375:J378"/>
    <mergeCell ref="K375:K378"/>
    <mergeCell ref="L375:L378"/>
    <mergeCell ref="M375:M378"/>
    <mergeCell ref="N375:N378"/>
    <mergeCell ref="AT374:AT375"/>
    <mergeCell ref="AX374:AX375"/>
    <mergeCell ref="AY374:AY375"/>
    <mergeCell ref="B375:B378"/>
    <mergeCell ref="C375:C378"/>
    <mergeCell ref="D375:D378"/>
    <mergeCell ref="E375:E378"/>
    <mergeCell ref="F375:F378"/>
    <mergeCell ref="G375:G378"/>
    <mergeCell ref="H375:H378"/>
    <mergeCell ref="AN374:AN377"/>
    <mergeCell ref="AO374:AO377"/>
    <mergeCell ref="AP374:AP377"/>
    <mergeCell ref="AQ374:AQ377"/>
    <mergeCell ref="AR374:AR375"/>
    <mergeCell ref="AS374:AS375"/>
    <mergeCell ref="AG375:AG378"/>
    <mergeCell ref="BA376:BG376"/>
    <mergeCell ref="AX378:AX379"/>
    <mergeCell ref="AY378:AY379"/>
    <mergeCell ref="AX380:AX381"/>
    <mergeCell ref="AY380:AY381"/>
    <mergeCell ref="AA375:AA378"/>
    <mergeCell ref="AB375:AB378"/>
    <mergeCell ref="AC375:AC378"/>
    <mergeCell ref="AD375:AD378"/>
    <mergeCell ref="AE375:AE378"/>
    <mergeCell ref="AF375:AF378"/>
    <mergeCell ref="U375:U378"/>
    <mergeCell ref="V375:V378"/>
    <mergeCell ref="W375:W378"/>
    <mergeCell ref="X375:X378"/>
    <mergeCell ref="Y375:Y378"/>
    <mergeCell ref="Z375:Z378"/>
    <mergeCell ref="AV386:AV387"/>
    <mergeCell ref="AX386:AY387"/>
    <mergeCell ref="AH388:AH389"/>
    <mergeCell ref="AI388:AI389"/>
    <mergeCell ref="AJ388:AJ389"/>
    <mergeCell ref="AK388:AK389"/>
    <mergeCell ref="AL388:AL389"/>
    <mergeCell ref="AM388:AM391"/>
    <mergeCell ref="AN388:AN391"/>
    <mergeCell ref="AO388:AO391"/>
    <mergeCell ref="AX382:AX383"/>
    <mergeCell ref="AY382:AY383"/>
    <mergeCell ref="C386:AG386"/>
    <mergeCell ref="AH386:AL387"/>
    <mergeCell ref="AM386:AO387"/>
    <mergeCell ref="AP386:AQ387"/>
    <mergeCell ref="AR386:AR387"/>
    <mergeCell ref="AS386:AS387"/>
    <mergeCell ref="AT386:AT387"/>
    <mergeCell ref="AU386:AU387"/>
    <mergeCell ref="K389:K392"/>
    <mergeCell ref="L389:L392"/>
    <mergeCell ref="M389:M392"/>
    <mergeCell ref="N389:N392"/>
    <mergeCell ref="O389:O392"/>
    <mergeCell ref="P389:P392"/>
    <mergeCell ref="AY388:AY389"/>
    <mergeCell ref="B389:B392"/>
    <mergeCell ref="C389:C392"/>
    <mergeCell ref="D389:D392"/>
    <mergeCell ref="E389:E392"/>
    <mergeCell ref="F389:F392"/>
    <mergeCell ref="G389:G392"/>
    <mergeCell ref="H389:H392"/>
    <mergeCell ref="I389:I392"/>
    <mergeCell ref="J389:J392"/>
    <mergeCell ref="AP388:AP391"/>
    <mergeCell ref="AQ388:AQ391"/>
    <mergeCell ref="AR388:AR389"/>
    <mergeCell ref="AS388:AS389"/>
    <mergeCell ref="AT388:AT389"/>
    <mergeCell ref="AX388:AX389"/>
    <mergeCell ref="AC389:AC392"/>
    <mergeCell ref="AD389:AD392"/>
    <mergeCell ref="AE389:AE392"/>
    <mergeCell ref="AF389:AF392"/>
    <mergeCell ref="AG389:AG392"/>
    <mergeCell ref="BA390:BG390"/>
    <mergeCell ref="AX392:AX393"/>
    <mergeCell ref="AY392:AY393"/>
    <mergeCell ref="W389:W392"/>
    <mergeCell ref="X389:X392"/>
    <mergeCell ref="Y389:Y392"/>
    <mergeCell ref="Z389:Z392"/>
    <mergeCell ref="AA389:AA392"/>
    <mergeCell ref="AB389:AB392"/>
    <mergeCell ref="Q389:Q392"/>
    <mergeCell ref="R389:R392"/>
    <mergeCell ref="S389:S392"/>
    <mergeCell ref="T389:T392"/>
    <mergeCell ref="U389:U392"/>
    <mergeCell ref="V389:V392"/>
    <mergeCell ref="AT400:AT401"/>
    <mergeCell ref="AU400:AU401"/>
    <mergeCell ref="AV400:AV401"/>
    <mergeCell ref="AX400:AY401"/>
    <mergeCell ref="AH402:AH403"/>
    <mergeCell ref="AI402:AI403"/>
    <mergeCell ref="AJ402:AJ403"/>
    <mergeCell ref="AK402:AK403"/>
    <mergeCell ref="AL402:AL403"/>
    <mergeCell ref="AM402:AM405"/>
    <mergeCell ref="AX394:AX395"/>
    <mergeCell ref="AY394:AY395"/>
    <mergeCell ref="AX396:AX397"/>
    <mergeCell ref="AY396:AY397"/>
    <mergeCell ref="C400:AG400"/>
    <mergeCell ref="AH400:AL401"/>
    <mergeCell ref="AM400:AO401"/>
    <mergeCell ref="AP400:AQ401"/>
    <mergeCell ref="AR400:AR401"/>
    <mergeCell ref="AS400:AS401"/>
    <mergeCell ref="O403:O406"/>
    <mergeCell ref="P403:P406"/>
    <mergeCell ref="Q403:Q406"/>
    <mergeCell ref="R403:R406"/>
    <mergeCell ref="S403:S406"/>
    <mergeCell ref="T403:T406"/>
    <mergeCell ref="I403:I406"/>
    <mergeCell ref="J403:J406"/>
    <mergeCell ref="K403:K406"/>
    <mergeCell ref="L403:L406"/>
    <mergeCell ref="M403:M406"/>
    <mergeCell ref="N403:N406"/>
    <mergeCell ref="AT402:AT403"/>
    <mergeCell ref="AX402:AX403"/>
    <mergeCell ref="AY402:AY403"/>
    <mergeCell ref="B403:B406"/>
    <mergeCell ref="C403:C406"/>
    <mergeCell ref="D403:D406"/>
    <mergeCell ref="E403:E406"/>
    <mergeCell ref="F403:F406"/>
    <mergeCell ref="G403:G406"/>
    <mergeCell ref="H403:H406"/>
    <mergeCell ref="AN402:AN405"/>
    <mergeCell ref="AO402:AO405"/>
    <mergeCell ref="AP402:AP405"/>
    <mergeCell ref="AQ402:AQ405"/>
    <mergeCell ref="AR402:AR403"/>
    <mergeCell ref="AS402:AS403"/>
    <mergeCell ref="AG403:AG406"/>
    <mergeCell ref="BA404:BG404"/>
    <mergeCell ref="AX406:AX407"/>
    <mergeCell ref="AY406:AY407"/>
    <mergeCell ref="AX408:AX409"/>
    <mergeCell ref="AY408:AY409"/>
    <mergeCell ref="AA403:AA406"/>
    <mergeCell ref="AB403:AB406"/>
    <mergeCell ref="AC403:AC406"/>
    <mergeCell ref="AD403:AD406"/>
    <mergeCell ref="AE403:AE406"/>
    <mergeCell ref="AF403:AF406"/>
    <mergeCell ref="U403:U406"/>
    <mergeCell ref="V403:V406"/>
    <mergeCell ref="W403:W406"/>
    <mergeCell ref="X403:X406"/>
    <mergeCell ref="Y403:Y406"/>
    <mergeCell ref="Z403:Z406"/>
    <mergeCell ref="AV414:AV415"/>
    <mergeCell ref="AX414:AY415"/>
    <mergeCell ref="AH416:AH417"/>
    <mergeCell ref="AI416:AI417"/>
    <mergeCell ref="AJ416:AJ417"/>
    <mergeCell ref="AK416:AK417"/>
    <mergeCell ref="AL416:AL417"/>
    <mergeCell ref="AM416:AM419"/>
    <mergeCell ref="AN416:AN419"/>
    <mergeCell ref="AO416:AO419"/>
    <mergeCell ref="AX410:AX411"/>
    <mergeCell ref="AY410:AY411"/>
    <mergeCell ref="C414:AG414"/>
    <mergeCell ref="AH414:AL415"/>
    <mergeCell ref="AM414:AO415"/>
    <mergeCell ref="AP414:AQ415"/>
    <mergeCell ref="AR414:AR415"/>
    <mergeCell ref="AS414:AS415"/>
    <mergeCell ref="AT414:AT415"/>
    <mergeCell ref="AU414:AU415"/>
    <mergeCell ref="K417:K420"/>
    <mergeCell ref="L417:L420"/>
    <mergeCell ref="M417:M420"/>
    <mergeCell ref="N417:N420"/>
    <mergeCell ref="O417:O420"/>
    <mergeCell ref="P417:P420"/>
    <mergeCell ref="AY416:AY417"/>
    <mergeCell ref="B417:B420"/>
    <mergeCell ref="C417:C420"/>
    <mergeCell ref="D417:D420"/>
    <mergeCell ref="E417:E420"/>
    <mergeCell ref="F417:F420"/>
    <mergeCell ref="G417:G420"/>
    <mergeCell ref="H417:H420"/>
    <mergeCell ref="I417:I420"/>
    <mergeCell ref="J417:J420"/>
    <mergeCell ref="AP416:AP419"/>
    <mergeCell ref="AQ416:AQ419"/>
    <mergeCell ref="AR416:AR417"/>
    <mergeCell ref="AS416:AS417"/>
    <mergeCell ref="AT416:AT417"/>
    <mergeCell ref="AX416:AX417"/>
    <mergeCell ref="AC417:AC420"/>
    <mergeCell ref="AD417:AD420"/>
    <mergeCell ref="AE417:AE420"/>
    <mergeCell ref="AF417:AF420"/>
    <mergeCell ref="AG417:AG420"/>
    <mergeCell ref="BA418:BG418"/>
    <mergeCell ref="AX420:AX421"/>
    <mergeCell ref="AY420:AY421"/>
    <mergeCell ref="W417:W420"/>
    <mergeCell ref="X417:X420"/>
    <mergeCell ref="Y417:Y420"/>
    <mergeCell ref="Z417:Z420"/>
    <mergeCell ref="AA417:AA420"/>
    <mergeCell ref="AB417:AB420"/>
    <mergeCell ref="Q417:Q420"/>
    <mergeCell ref="R417:R420"/>
    <mergeCell ref="S417:S420"/>
    <mergeCell ref="T417:T420"/>
    <mergeCell ref="U417:U420"/>
    <mergeCell ref="V417:V420"/>
    <mergeCell ref="AT428:AT429"/>
    <mergeCell ref="AU428:AU429"/>
    <mergeCell ref="AV428:AV429"/>
    <mergeCell ref="AX428:AY429"/>
    <mergeCell ref="AH430:AH431"/>
    <mergeCell ref="AI430:AI431"/>
    <mergeCell ref="AJ430:AJ431"/>
    <mergeCell ref="AK430:AK431"/>
    <mergeCell ref="AL430:AL431"/>
    <mergeCell ref="AM430:AM433"/>
    <mergeCell ref="AX422:AX423"/>
    <mergeCell ref="AY422:AY423"/>
    <mergeCell ref="AX424:AX425"/>
    <mergeCell ref="AY424:AY425"/>
    <mergeCell ref="C428:AG428"/>
    <mergeCell ref="AH428:AL429"/>
    <mergeCell ref="AM428:AO429"/>
    <mergeCell ref="AP428:AQ429"/>
    <mergeCell ref="AR428:AR429"/>
    <mergeCell ref="AS428:AS429"/>
    <mergeCell ref="O431:O434"/>
    <mergeCell ref="P431:P434"/>
    <mergeCell ref="Q431:Q434"/>
    <mergeCell ref="R431:R434"/>
    <mergeCell ref="S431:S434"/>
    <mergeCell ref="T431:T434"/>
    <mergeCell ref="I431:I434"/>
    <mergeCell ref="J431:J434"/>
    <mergeCell ref="K431:K434"/>
    <mergeCell ref="L431:L434"/>
    <mergeCell ref="M431:M434"/>
    <mergeCell ref="N431:N434"/>
    <mergeCell ref="AT430:AT431"/>
    <mergeCell ref="AX430:AX431"/>
    <mergeCell ref="AY430:AY431"/>
    <mergeCell ref="B431:B434"/>
    <mergeCell ref="C431:C434"/>
    <mergeCell ref="D431:D434"/>
    <mergeCell ref="E431:E434"/>
    <mergeCell ref="F431:F434"/>
    <mergeCell ref="G431:G434"/>
    <mergeCell ref="H431:H434"/>
    <mergeCell ref="AN430:AN433"/>
    <mergeCell ref="AO430:AO433"/>
    <mergeCell ref="AP430:AP433"/>
    <mergeCell ref="AQ430:AQ433"/>
    <mergeCell ref="AR430:AR431"/>
    <mergeCell ref="AS430:AS431"/>
    <mergeCell ref="AG431:AG434"/>
    <mergeCell ref="BA432:BG432"/>
    <mergeCell ref="AX434:AX435"/>
    <mergeCell ref="AY434:AY435"/>
    <mergeCell ref="AX436:AX437"/>
    <mergeCell ref="AY436:AY437"/>
    <mergeCell ref="AA431:AA434"/>
    <mergeCell ref="AB431:AB434"/>
    <mergeCell ref="AC431:AC434"/>
    <mergeCell ref="AD431:AD434"/>
    <mergeCell ref="AE431:AE434"/>
    <mergeCell ref="AF431:AF434"/>
    <mergeCell ref="U431:U434"/>
    <mergeCell ref="V431:V434"/>
    <mergeCell ref="W431:W434"/>
    <mergeCell ref="X431:X434"/>
    <mergeCell ref="Y431:Y434"/>
    <mergeCell ref="Z431:Z434"/>
    <mergeCell ref="AV442:AV443"/>
    <mergeCell ref="AX442:AY443"/>
    <mergeCell ref="AH444:AH445"/>
    <mergeCell ref="AI444:AI445"/>
    <mergeCell ref="AJ444:AJ445"/>
    <mergeCell ref="AK444:AK445"/>
    <mergeCell ref="AL444:AL445"/>
    <mergeCell ref="AM444:AM447"/>
    <mergeCell ref="AN444:AN447"/>
    <mergeCell ref="AO444:AO447"/>
    <mergeCell ref="AX438:AX439"/>
    <mergeCell ref="AY438:AY439"/>
    <mergeCell ref="C442:AG442"/>
    <mergeCell ref="AH442:AL443"/>
    <mergeCell ref="AM442:AO443"/>
    <mergeCell ref="AP442:AQ443"/>
    <mergeCell ref="AR442:AR443"/>
    <mergeCell ref="AS442:AS443"/>
    <mergeCell ref="AT442:AT443"/>
    <mergeCell ref="AU442:AU443"/>
    <mergeCell ref="K445:K448"/>
    <mergeCell ref="L445:L448"/>
    <mergeCell ref="M445:M448"/>
    <mergeCell ref="N445:N448"/>
    <mergeCell ref="O445:O448"/>
    <mergeCell ref="P445:P448"/>
    <mergeCell ref="AY444:AY445"/>
    <mergeCell ref="B445:B448"/>
    <mergeCell ref="C445:C448"/>
    <mergeCell ref="D445:D448"/>
    <mergeCell ref="E445:E448"/>
    <mergeCell ref="F445:F448"/>
    <mergeCell ref="G445:G448"/>
    <mergeCell ref="H445:H448"/>
    <mergeCell ref="I445:I448"/>
    <mergeCell ref="J445:J448"/>
    <mergeCell ref="AP444:AP447"/>
    <mergeCell ref="AQ444:AQ447"/>
    <mergeCell ref="AR444:AR445"/>
    <mergeCell ref="AS444:AS445"/>
    <mergeCell ref="AT444:AT445"/>
    <mergeCell ref="AX444:AX445"/>
    <mergeCell ref="AC445:AC448"/>
    <mergeCell ref="AD445:AD448"/>
    <mergeCell ref="AE445:AE448"/>
    <mergeCell ref="AF445:AF448"/>
    <mergeCell ref="AG445:AG448"/>
    <mergeCell ref="BA446:BG446"/>
    <mergeCell ref="AX448:AX449"/>
    <mergeCell ref="AY448:AY449"/>
    <mergeCell ref="W445:W448"/>
    <mergeCell ref="X445:X448"/>
    <mergeCell ref="Y445:Y448"/>
    <mergeCell ref="Z445:Z448"/>
    <mergeCell ref="AA445:AA448"/>
    <mergeCell ref="AB445:AB448"/>
    <mergeCell ref="Q445:Q448"/>
    <mergeCell ref="R445:R448"/>
    <mergeCell ref="S445:S448"/>
    <mergeCell ref="T445:T448"/>
    <mergeCell ref="U445:U448"/>
    <mergeCell ref="V445:V448"/>
    <mergeCell ref="AT456:AT457"/>
    <mergeCell ref="AU456:AU457"/>
    <mergeCell ref="AV456:AV457"/>
    <mergeCell ref="AX456:AY457"/>
    <mergeCell ref="AH458:AH459"/>
    <mergeCell ref="AI458:AI459"/>
    <mergeCell ref="AJ458:AJ459"/>
    <mergeCell ref="AK458:AK459"/>
    <mergeCell ref="AL458:AL459"/>
    <mergeCell ref="AM458:AM461"/>
    <mergeCell ref="AX450:AX451"/>
    <mergeCell ref="AY450:AY451"/>
    <mergeCell ref="AX452:AX453"/>
    <mergeCell ref="AY452:AY453"/>
    <mergeCell ref="C456:AG456"/>
    <mergeCell ref="AH456:AL457"/>
    <mergeCell ref="AM456:AO457"/>
    <mergeCell ref="AP456:AQ457"/>
    <mergeCell ref="AR456:AR457"/>
    <mergeCell ref="AS456:AS457"/>
    <mergeCell ref="O459:O462"/>
    <mergeCell ref="P459:P462"/>
    <mergeCell ref="Q459:Q462"/>
    <mergeCell ref="R459:R462"/>
    <mergeCell ref="S459:S462"/>
    <mergeCell ref="T459:T462"/>
    <mergeCell ref="I459:I462"/>
    <mergeCell ref="J459:J462"/>
    <mergeCell ref="K459:K462"/>
    <mergeCell ref="L459:L462"/>
    <mergeCell ref="M459:M462"/>
    <mergeCell ref="N459:N462"/>
    <mergeCell ref="AT458:AT459"/>
    <mergeCell ref="AX458:AX459"/>
    <mergeCell ref="AY458:AY459"/>
    <mergeCell ref="B459:B462"/>
    <mergeCell ref="C459:C462"/>
    <mergeCell ref="D459:D462"/>
    <mergeCell ref="E459:E462"/>
    <mergeCell ref="F459:F462"/>
    <mergeCell ref="G459:G462"/>
    <mergeCell ref="H459:H462"/>
    <mergeCell ref="AN458:AN461"/>
    <mergeCell ref="AO458:AO461"/>
    <mergeCell ref="AP458:AP461"/>
    <mergeCell ref="AQ458:AQ461"/>
    <mergeCell ref="AR458:AR459"/>
    <mergeCell ref="AS458:AS459"/>
    <mergeCell ref="BA460:BG460"/>
    <mergeCell ref="AX462:AX463"/>
    <mergeCell ref="AY462:AY463"/>
    <mergeCell ref="AX464:AX465"/>
    <mergeCell ref="AY464:AY465"/>
    <mergeCell ref="AA459:AA462"/>
    <mergeCell ref="AB459:AB462"/>
    <mergeCell ref="AC459:AC462"/>
    <mergeCell ref="AD459:AD462"/>
    <mergeCell ref="AE459:AE462"/>
    <mergeCell ref="AF459:AF462"/>
    <mergeCell ref="U459:U462"/>
    <mergeCell ref="V459:V462"/>
    <mergeCell ref="W459:W462"/>
    <mergeCell ref="X459:X462"/>
    <mergeCell ref="Y459:Y462"/>
    <mergeCell ref="Z459:Z462"/>
    <mergeCell ref="AP479:AQ479"/>
    <mergeCell ref="Y474:AC474"/>
    <mergeCell ref="Y475:AC475"/>
    <mergeCell ref="Y476:AC476"/>
    <mergeCell ref="AZ473:AZ474"/>
    <mergeCell ref="AD474:AQ474"/>
    <mergeCell ref="AD475:AQ475"/>
    <mergeCell ref="AD476:AQ476"/>
    <mergeCell ref="AX466:AX467"/>
    <mergeCell ref="AY466:AY467"/>
    <mergeCell ref="AD472:AM472"/>
    <mergeCell ref="AN472:AQ472"/>
    <mergeCell ref="AV473:AV474"/>
    <mergeCell ref="AW473:AW474"/>
    <mergeCell ref="AX473:AX474"/>
    <mergeCell ref="AY473:AY474"/>
    <mergeCell ref="AG459:AG462"/>
  </mergeCells>
  <phoneticPr fontId="1"/>
  <conditionalFormatting sqref="C9:AG13">
    <cfRule type="expression" dxfId="203" priority="101">
      <formula>WEEKDAY(C$9)=7</formula>
    </cfRule>
    <cfRule type="expression" dxfId="202" priority="98">
      <formula>COUNTIF(祝日,C$9)=1</formula>
    </cfRule>
    <cfRule type="expression" dxfId="201" priority="102">
      <formula>WEEKDAY(C$9)=1</formula>
    </cfRule>
  </conditionalFormatting>
  <conditionalFormatting sqref="C15:AG20">
    <cfRule type="expression" dxfId="200" priority="70">
      <formula>COUNTIF(祝日,C$9)=1</formula>
    </cfRule>
    <cfRule type="expression" dxfId="199" priority="71">
      <formula>WEEKDAY(C$9)=7</formula>
    </cfRule>
    <cfRule type="expression" dxfId="198" priority="72">
      <formula>WEEKDAY(C$9)=1</formula>
    </cfRule>
  </conditionalFormatting>
  <conditionalFormatting sqref="C23:AG27 C29:AG34">
    <cfRule type="expression" dxfId="197" priority="99">
      <formula>WEEKDAY(C$23)=7</formula>
    </cfRule>
    <cfRule type="expression" dxfId="196" priority="100">
      <formula>WEEKDAY(C$23)=1</formula>
    </cfRule>
    <cfRule type="expression" dxfId="195" priority="97">
      <formula>COUNTIF(祝日,C$23)=1</formula>
    </cfRule>
  </conditionalFormatting>
  <conditionalFormatting sqref="C37:AG41 C43:AG48">
    <cfRule type="expression" dxfId="194" priority="96">
      <formula>WEEKDAY(C$37)=1</formula>
    </cfRule>
    <cfRule type="expression" dxfId="193" priority="95">
      <formula>WEEKDAY(C$37)=7</formula>
    </cfRule>
    <cfRule type="expression" dxfId="192" priority="94" stopIfTrue="1">
      <formula>COUNTIF(祝日,C$37)=1</formula>
    </cfRule>
  </conditionalFormatting>
  <conditionalFormatting sqref="C51:AG55 C57:AG62">
    <cfRule type="expression" dxfId="191" priority="93">
      <formula>WEEKDAY(C$51)=1</formula>
    </cfRule>
    <cfRule type="expression" dxfId="190" priority="92">
      <formula>WEEKDAY(C$51)=7</formula>
    </cfRule>
    <cfRule type="expression" dxfId="189" priority="91" stopIfTrue="1">
      <formula>COUNTIF(祝日,C$51)=1</formula>
    </cfRule>
  </conditionalFormatting>
  <conditionalFormatting sqref="C65:AG67 C71:AG76">
    <cfRule type="expression" dxfId="188" priority="90">
      <formula>WEEKDAY(C$65)=1</formula>
    </cfRule>
    <cfRule type="expression" dxfId="187" priority="89">
      <formula>WEEKDAY(C$65)=7</formula>
    </cfRule>
    <cfRule type="expression" dxfId="186" priority="88" stopIfTrue="1">
      <formula>COUNTIF(祝日,C$65)=1</formula>
    </cfRule>
  </conditionalFormatting>
  <conditionalFormatting sqref="C79:AG83 C85:AG90">
    <cfRule type="expression" dxfId="185" priority="87">
      <formula>WEEKDAY(C$79)=1</formula>
    </cfRule>
    <cfRule type="expression" dxfId="184" priority="86">
      <formula>WEEKDAY(C$79)=7</formula>
    </cfRule>
    <cfRule type="expression" dxfId="183" priority="85" stopIfTrue="1">
      <formula>COUNTIF(祝日,C$79)=1</formula>
    </cfRule>
  </conditionalFormatting>
  <conditionalFormatting sqref="C93:AG97 C99:AG104">
    <cfRule type="expression" dxfId="182" priority="84">
      <formula>WEEKDAY(C$93)=1</formula>
    </cfRule>
    <cfRule type="expression" dxfId="181" priority="83">
      <formula>WEEKDAY(C$93)=7</formula>
    </cfRule>
    <cfRule type="expression" dxfId="180" priority="82" stopIfTrue="1">
      <formula>COUNTIF(祝日,C$93)=1</formula>
    </cfRule>
  </conditionalFormatting>
  <conditionalFormatting sqref="C107:AG111 C113:AG118">
    <cfRule type="expression" dxfId="179" priority="81">
      <formula>WEEKDAY(C$107)=1</formula>
    </cfRule>
    <cfRule type="expression" dxfId="178" priority="80">
      <formula>WEEKDAY(C$107)=7</formula>
    </cfRule>
    <cfRule type="expression" dxfId="177" priority="79" stopIfTrue="1">
      <formula>COUNTIF(祝日,C$107)=1</formula>
    </cfRule>
  </conditionalFormatting>
  <conditionalFormatting sqref="C121:AG125 C127:AG132">
    <cfRule type="expression" dxfId="176" priority="77">
      <formula>WEEKDAY(C$121)=7</formula>
    </cfRule>
    <cfRule type="expression" dxfId="175" priority="76" stopIfTrue="1">
      <formula>COUNTIF(祝日,C$121)=1</formula>
    </cfRule>
    <cfRule type="expression" dxfId="174" priority="78">
      <formula>WEEKDAY(C$121)=1</formula>
    </cfRule>
  </conditionalFormatting>
  <conditionalFormatting sqref="C135:AG139 C141:AG146">
    <cfRule type="expression" dxfId="173" priority="75">
      <formula>WEEKDAY(C$135)=1</formula>
    </cfRule>
    <cfRule type="expression" dxfId="172" priority="74">
      <formula>WEEKDAY(C$135)=7</formula>
    </cfRule>
    <cfRule type="expression" dxfId="171" priority="73" stopIfTrue="1">
      <formula>COUNTIF(祝日,C$135)=1</formula>
    </cfRule>
  </conditionalFormatting>
  <conditionalFormatting sqref="C149:AG153 C155:AG160">
    <cfRule type="expression" dxfId="170" priority="69">
      <formula>WEEKDAY(C$149)=1</formula>
    </cfRule>
    <cfRule type="expression" dxfId="169" priority="68">
      <formula>WEEKDAY(C$149)=7</formula>
    </cfRule>
    <cfRule type="expression" dxfId="168" priority="67" stopIfTrue="1">
      <formula>COUNTIF(祝日,C$149)=1</formula>
    </cfRule>
  </conditionalFormatting>
  <conditionalFormatting sqref="C163:AG167 C169:AG174">
    <cfRule type="expression" dxfId="167" priority="64" stopIfTrue="1">
      <formula>COUNTIF(祝日,C$163)=1</formula>
    </cfRule>
    <cfRule type="expression" dxfId="166" priority="66">
      <formula>WEEKDAY(C$163)=1</formula>
    </cfRule>
    <cfRule type="expression" dxfId="165" priority="65">
      <formula>WEEKDAY(C$163)=7</formula>
    </cfRule>
  </conditionalFormatting>
  <conditionalFormatting sqref="C177:AG181 C183:AG188">
    <cfRule type="expression" dxfId="164" priority="63">
      <formula>WEEKDAY(C$177)=1</formula>
    </cfRule>
    <cfRule type="expression" dxfId="163" priority="62">
      <formula>WEEKDAY(C$177)=7</formula>
    </cfRule>
    <cfRule type="expression" dxfId="162" priority="61" stopIfTrue="1">
      <formula>COUNTIF(祝日,C$177)=1</formula>
    </cfRule>
  </conditionalFormatting>
  <conditionalFormatting sqref="C191:AG195 C197:AG202">
    <cfRule type="expression" dxfId="161" priority="60">
      <formula>WEEKDAY(C$191)=1</formula>
    </cfRule>
    <cfRule type="expression" dxfId="160" priority="59">
      <formula>WEEKDAY(C$191)=7</formula>
    </cfRule>
    <cfRule type="expression" dxfId="159" priority="58" stopIfTrue="1">
      <formula>COUNTIF(祝日,C$191)=1</formula>
    </cfRule>
  </conditionalFormatting>
  <conditionalFormatting sqref="C205:AG209 C211:AG216">
    <cfRule type="expression" dxfId="158" priority="57">
      <formula>WEEKDAY(C$205)=1</formula>
    </cfRule>
    <cfRule type="expression" dxfId="157" priority="55" stopIfTrue="1">
      <formula>COUNTIF(祝日,C$205)=1</formula>
    </cfRule>
    <cfRule type="expression" dxfId="156" priority="56">
      <formula>WEEKDAY(C$205)=7</formula>
    </cfRule>
  </conditionalFormatting>
  <conditionalFormatting sqref="C219:AG223 C225:AG230">
    <cfRule type="expression" dxfId="155" priority="52" stopIfTrue="1">
      <formula>COUNTIF(祝日,C$219)=1</formula>
    </cfRule>
    <cfRule type="expression" dxfId="154" priority="53">
      <formula>WEEKDAY(C$219)=7</formula>
    </cfRule>
    <cfRule type="expression" dxfId="153" priority="54">
      <formula>WEEKDAY(C$219)=1</formula>
    </cfRule>
  </conditionalFormatting>
  <conditionalFormatting sqref="C233:AG237 C239:AG244">
    <cfRule type="expression" dxfId="152" priority="51">
      <formula>WEEKDAY(C$233)=1</formula>
    </cfRule>
    <cfRule type="expression" dxfId="151" priority="50">
      <formula>WEEKDAY(C$233)=7</formula>
    </cfRule>
    <cfRule type="expression" dxfId="150" priority="49" stopIfTrue="1">
      <formula>COUNTIF(祝日,C$233)=1</formula>
    </cfRule>
  </conditionalFormatting>
  <conditionalFormatting sqref="C247:AG251 C253:AG258">
    <cfRule type="expression" dxfId="149" priority="48">
      <formula>WEEKDAY(C$247)=1</formula>
    </cfRule>
    <cfRule type="expression" dxfId="148" priority="47">
      <formula>WEEKDAY(C$247)=7</formula>
    </cfRule>
    <cfRule type="expression" dxfId="147" priority="46" stopIfTrue="1">
      <formula>COUNTIF(祝日,C$247)=1</formula>
    </cfRule>
  </conditionalFormatting>
  <conditionalFormatting sqref="C261:AG265 C267:AG272">
    <cfRule type="expression" dxfId="146" priority="45">
      <formula>WEEKDAY(C$261)=1</formula>
    </cfRule>
    <cfRule type="expression" dxfId="145" priority="44">
      <formula>WEEKDAY(C$261)=7</formula>
    </cfRule>
    <cfRule type="expression" dxfId="144" priority="43" stopIfTrue="1">
      <formula>COUNTIF(祝日,C$261)=1</formula>
    </cfRule>
  </conditionalFormatting>
  <conditionalFormatting sqref="C275:AG279 C281:AG286">
    <cfRule type="expression" dxfId="143" priority="40" stopIfTrue="1">
      <formula>COUNTIF(祝日,C$275)=1</formula>
    </cfRule>
    <cfRule type="expression" dxfId="142" priority="42">
      <formula>WEEKDAY(C$275)=1</formula>
    </cfRule>
    <cfRule type="expression" dxfId="141" priority="41">
      <formula>WEEKDAY(C$275)=7</formula>
    </cfRule>
  </conditionalFormatting>
  <conditionalFormatting sqref="C289:AG293 C295:AG300">
    <cfRule type="expression" dxfId="140" priority="39">
      <formula>WEEKDAY(C$289)=1</formula>
    </cfRule>
    <cfRule type="expression" dxfId="139" priority="38">
      <formula>WEEKDAY(C$289)=7</formula>
    </cfRule>
    <cfRule type="expression" dxfId="138" priority="37" stopIfTrue="1">
      <formula>COUNTIF(祝日,C$289)=1</formula>
    </cfRule>
  </conditionalFormatting>
  <conditionalFormatting sqref="C303:AG307 C309:AG314">
    <cfRule type="expression" dxfId="137" priority="36">
      <formula>WEEKDAY(C$303)=1</formula>
    </cfRule>
    <cfRule type="expression" dxfId="136" priority="35">
      <formula>WEEKDAY(C$303)=7</formula>
    </cfRule>
    <cfRule type="expression" dxfId="135" priority="34" stopIfTrue="1">
      <formula>COUNTIF(祝日,C$303)=1</formula>
    </cfRule>
  </conditionalFormatting>
  <conditionalFormatting sqref="C317:AG321 C323:AG328">
    <cfRule type="expression" dxfId="134" priority="33">
      <formula>WEEKDAY(C$317)=1</formula>
    </cfRule>
    <cfRule type="expression" dxfId="133" priority="32">
      <formula>WEEKDAY(C$317)=7</formula>
    </cfRule>
    <cfRule type="expression" dxfId="132" priority="31" stopIfTrue="1">
      <formula>COUNTIF(祝日,C$317)=1</formula>
    </cfRule>
  </conditionalFormatting>
  <conditionalFormatting sqref="C331:AG335 C337:AG342">
    <cfRule type="expression" dxfId="131" priority="30">
      <formula>WEEKDAY(C$135)=1</formula>
    </cfRule>
    <cfRule type="expression" dxfId="130" priority="29">
      <formula>WEEKDAY(C$135)=7</formula>
    </cfRule>
    <cfRule type="expression" dxfId="129" priority="28" stopIfTrue="1">
      <formula>COUNTIF(祝日,C$331)=1</formula>
    </cfRule>
  </conditionalFormatting>
  <conditionalFormatting sqref="C345:AG349 C351:AG356">
    <cfRule type="expression" dxfId="128" priority="25" stopIfTrue="1">
      <formula>COUNTIF(祝日,C$345)=1</formula>
    </cfRule>
    <cfRule type="expression" dxfId="127" priority="27">
      <formula>WEEKDAY(C$345)=1</formula>
    </cfRule>
    <cfRule type="expression" dxfId="126" priority="26">
      <formula>WEEKDAY(C$345)=7</formula>
    </cfRule>
  </conditionalFormatting>
  <conditionalFormatting sqref="C359:AG363 C365:AG370">
    <cfRule type="expression" dxfId="125" priority="24">
      <formula>WEEKDAY(C$359)=1</formula>
    </cfRule>
    <cfRule type="expression" dxfId="124" priority="23">
      <formula>WEEKDAY(C$359)=7</formula>
    </cfRule>
    <cfRule type="expression" dxfId="123" priority="22" stopIfTrue="1">
      <formula>COUNTIF(祝日,C$359)=1</formula>
    </cfRule>
  </conditionalFormatting>
  <conditionalFormatting sqref="C373:AG377 C379:AG384">
    <cfRule type="expression" dxfId="122" priority="21">
      <formula>WEEKDAY(C$373)=1</formula>
    </cfRule>
    <cfRule type="expression" dxfId="121" priority="20">
      <formula>WEEKDAY(C$373)=7</formula>
    </cfRule>
    <cfRule type="expression" dxfId="120" priority="19" stopIfTrue="1">
      <formula>COUNTIF(祝日,C$373)=1</formula>
    </cfRule>
  </conditionalFormatting>
  <conditionalFormatting sqref="C387:AG391 C393:AG398">
    <cfRule type="expression" dxfId="119" priority="18">
      <formula>WEEKDAY(C$387)=1</formula>
    </cfRule>
    <cfRule type="expression" dxfId="118" priority="17">
      <formula>WEEKDAY(C$387)=7</formula>
    </cfRule>
    <cfRule type="expression" dxfId="117" priority="16" stopIfTrue="1">
      <formula>COUNTIF(祝日,C$387)=1</formula>
    </cfRule>
  </conditionalFormatting>
  <conditionalFormatting sqref="C401:AG405 C407:AG412">
    <cfRule type="expression" dxfId="116" priority="13" stopIfTrue="1">
      <formula>COUNTIF(祝日,C$401)=1</formula>
    </cfRule>
    <cfRule type="expression" dxfId="115" priority="15">
      <formula>WEEKDAY(C$401)=1</formula>
    </cfRule>
    <cfRule type="expression" dxfId="114" priority="14">
      <formula>WEEKDAY(C$401)=7</formula>
    </cfRule>
  </conditionalFormatting>
  <conditionalFormatting sqref="C415:AG419 C421:AG426">
    <cfRule type="expression" dxfId="113" priority="12">
      <formula>WEEKDAY(C$415)=1</formula>
    </cfRule>
    <cfRule type="expression" dxfId="112" priority="11">
      <formula>WEEKDAY(C$415)=7</formula>
    </cfRule>
    <cfRule type="expression" dxfId="111" priority="10" stopIfTrue="1">
      <formula>COUNTIF(祝日,C$415)=1</formula>
    </cfRule>
  </conditionalFormatting>
  <conditionalFormatting sqref="C429:AG433 C435:AG440">
    <cfRule type="expression" dxfId="110" priority="9">
      <formula>WEEKDAY(C$429)=1</formula>
    </cfRule>
    <cfRule type="expression" dxfId="109" priority="8">
      <formula>WEEKDAY(C$429)=7</formula>
    </cfRule>
    <cfRule type="expression" dxfId="108" priority="7" stopIfTrue="1">
      <formula>COUNTIF(祝日,C$429)=1</formula>
    </cfRule>
  </conditionalFormatting>
  <conditionalFormatting sqref="C443:AG447 C449:AG454">
    <cfRule type="expression" dxfId="107" priority="6">
      <formula>WEEKDAY(C$443)=1</formula>
    </cfRule>
    <cfRule type="expression" dxfId="106" priority="5">
      <formula>WEEKDAY(C$443)=7</formula>
    </cfRule>
    <cfRule type="expression" dxfId="105" priority="4" stopIfTrue="1">
      <formula>COUNTIF(祝日,C$443)=1</formula>
    </cfRule>
  </conditionalFormatting>
  <conditionalFormatting sqref="C457:AG461 C463:AG468">
    <cfRule type="expression" dxfId="104" priority="2">
      <formula>WEEKDAY(C$457)=7</formula>
    </cfRule>
    <cfRule type="expression" dxfId="103" priority="3">
      <formula>WEEKDAY(C$457)=1</formula>
    </cfRule>
    <cfRule type="expression" dxfId="102" priority="1" stopIfTrue="1">
      <formula>COUNTIF(祝日,C$457)=1</formula>
    </cfRule>
  </conditionalFormatting>
  <dataValidations count="1">
    <dataValidation type="list" allowBlank="1" showInputMessage="1" showErrorMessage="1" sqref="C15:AG20 C71:AG76 C449:AG454 C435:AG440 C421:AG426 C407:AG412 C393:AG398 C379:AG384 C365:AG370 C351:AG356 C337:AG342 C323:AG328 C309:AG314 C295:AG300 C281:AG286 C267:AG272 C253:AG258 C239:AG244 C225:AG230 C211:AG216 C197:AG202 C183:AG188 C169:AG174 C155:AG160 C141:AG146 C127:AG132 C113:AG118 C99:AG104 C85:AG90 C57:AG62 C29:AG34 C43:AG48 C463:AG468" xr:uid="{9A1337D1-5D88-4618-BBB3-05597A2A460C}">
      <formula1>$AR$2:$AR$4</formula1>
    </dataValidation>
  </dataValidations>
  <printOptions horizontalCentered="1" verticalCentered="1"/>
  <pageMargins left="0.23622047244094491" right="0.23622047244094491" top="0.55118110236220474" bottom="0.55118110236220474" header="0.31496062992125984" footer="0.31496062992125984"/>
  <rowBreaks count="1" manualBreakCount="1">
    <brk id="90" max="3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530"/>
  <sheetViews>
    <sheetView tabSelected="1" view="pageBreakPreview" zoomScale="85" zoomScaleNormal="100" zoomScaleSheetLayoutView="85" workbookViewId="0">
      <selection activeCell="AH377" sqref="AH1:AL1048576"/>
    </sheetView>
  </sheetViews>
  <sheetFormatPr defaultColWidth="9" defaultRowHeight="13" outlineLevelRow="1" x14ac:dyDescent="0.2"/>
  <cols>
    <col min="1" max="1" width="1.453125" style="2" customWidth="1"/>
    <col min="2" max="2" width="5.08984375" style="9" customWidth="1"/>
    <col min="3" max="33" width="4.08984375" style="9" customWidth="1"/>
    <col min="34" max="37" width="6.08984375" style="2" customWidth="1"/>
    <col min="38" max="38" width="6.36328125" style="2" customWidth="1"/>
    <col min="39" max="39" width="4.08984375" style="2" customWidth="1"/>
    <col min="40" max="40" width="5.6328125" style="40" customWidth="1"/>
    <col min="41" max="41" width="5.6328125" style="2" customWidth="1"/>
    <col min="42" max="42" width="4.08984375" style="2" customWidth="1"/>
    <col min="43" max="43" width="5.6328125" style="2" customWidth="1"/>
    <col min="44" max="47" width="8.7265625" style="32" customWidth="1"/>
    <col min="48" max="48" width="9" style="31"/>
    <col min="49" max="49" width="9.26953125" style="40" bestFit="1" customWidth="1"/>
    <col min="50" max="51" width="9" style="94"/>
    <col min="52" max="55" width="9" style="2"/>
    <col min="56" max="56" width="11.6328125" style="2" customWidth="1"/>
    <col min="57" max="16384" width="9" style="2"/>
  </cols>
  <sheetData>
    <row r="1" spans="2:59" ht="13" customHeight="1" thickBot="1" x14ac:dyDescent="0.25">
      <c r="B1" s="299" t="s">
        <v>82</v>
      </c>
      <c r="C1" s="299"/>
      <c r="D1" s="299"/>
      <c r="E1" s="299"/>
      <c r="F1" s="299"/>
      <c r="G1" s="299"/>
      <c r="H1" s="299"/>
      <c r="I1" s="299"/>
    </row>
    <row r="2" spans="2:59" ht="23" customHeight="1" x14ac:dyDescent="0.2">
      <c r="B2" s="299"/>
      <c r="C2" s="299"/>
      <c r="D2" s="299"/>
      <c r="E2" s="299"/>
      <c r="F2" s="299"/>
      <c r="G2" s="299"/>
      <c r="H2" s="299"/>
      <c r="I2" s="299"/>
      <c r="R2" s="300" t="s">
        <v>59</v>
      </c>
      <c r="S2" s="301"/>
      <c r="T2" s="301"/>
      <c r="U2" s="301"/>
      <c r="V2" s="301"/>
      <c r="W2" s="302"/>
      <c r="X2" s="57"/>
      <c r="Y2" s="57"/>
      <c r="Z2" s="57"/>
      <c r="AT2" s="34"/>
      <c r="AU2" s="34"/>
      <c r="AV2" s="34"/>
    </row>
    <row r="3" spans="2:59" customFormat="1" ht="23.5" x14ac:dyDescent="0.2">
      <c r="B3" s="185" t="s">
        <v>45</v>
      </c>
      <c r="C3" s="186"/>
      <c r="D3" s="186"/>
      <c r="E3" s="186"/>
      <c r="F3" s="186"/>
      <c r="G3" s="9"/>
      <c r="H3" s="9"/>
      <c r="I3" s="9"/>
      <c r="J3" s="9"/>
      <c r="K3" s="9"/>
      <c r="L3" s="8"/>
      <c r="M3" s="9"/>
      <c r="N3" s="9"/>
      <c r="O3" s="9"/>
      <c r="P3" s="9"/>
      <c r="Q3" s="9"/>
      <c r="R3" s="303" t="s">
        <v>60</v>
      </c>
      <c r="S3" s="305" t="s">
        <v>61</v>
      </c>
      <c r="T3" s="305" t="s">
        <v>62</v>
      </c>
      <c r="U3" s="305" t="s">
        <v>63</v>
      </c>
      <c r="V3" s="305" t="s">
        <v>64</v>
      </c>
      <c r="W3" s="307" t="s">
        <v>65</v>
      </c>
      <c r="X3" s="56"/>
      <c r="Y3" s="56"/>
      <c r="Z3" s="56"/>
      <c r="AA3" s="39"/>
      <c r="AB3" s="8"/>
      <c r="AC3" s="9"/>
      <c r="AD3" s="9"/>
      <c r="AE3" s="9"/>
      <c r="AF3" s="9"/>
      <c r="AG3" s="9"/>
      <c r="AM3" s="291" t="s">
        <v>43</v>
      </c>
      <c r="AN3" s="291"/>
      <c r="AO3" s="291"/>
      <c r="AP3" s="291"/>
      <c r="AQ3" s="291"/>
      <c r="AR3" s="35" t="s">
        <v>44</v>
      </c>
      <c r="AS3" s="35"/>
      <c r="AT3" s="292"/>
      <c r="AU3" s="292"/>
      <c r="AV3" s="241"/>
      <c r="AW3" s="31"/>
      <c r="AX3" s="95"/>
      <c r="AY3" s="95"/>
    </row>
    <row r="4" spans="2:59" customFormat="1" ht="16" customHeight="1" x14ac:dyDescent="0.2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304"/>
      <c r="S4" s="306"/>
      <c r="T4" s="306"/>
      <c r="U4" s="306"/>
      <c r="V4" s="306"/>
      <c r="W4" s="308"/>
      <c r="X4" s="58"/>
      <c r="Y4" s="22"/>
      <c r="Z4" s="22"/>
      <c r="AA4" s="9"/>
      <c r="AB4" s="9"/>
      <c r="AC4" s="9"/>
      <c r="AD4" s="9"/>
      <c r="AE4" s="9"/>
      <c r="AF4" s="9"/>
      <c r="AG4" s="9"/>
      <c r="AM4" s="291"/>
      <c r="AN4" s="291"/>
      <c r="AO4" s="291"/>
      <c r="AP4" s="291"/>
      <c r="AQ4" s="291"/>
      <c r="AR4" s="35" t="s">
        <v>94</v>
      </c>
      <c r="AS4" s="35"/>
      <c r="AT4" s="241"/>
      <c r="AU4" s="241"/>
      <c r="AV4" s="241"/>
      <c r="AW4" s="144"/>
      <c r="AX4" s="95"/>
      <c r="AY4" s="95"/>
    </row>
    <row r="5" spans="2:59" customFormat="1" ht="16.5" x14ac:dyDescent="0.2">
      <c r="B5" s="287" t="s">
        <v>36</v>
      </c>
      <c r="C5" s="287"/>
      <c r="D5" s="9" t="s">
        <v>39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293" t="s">
        <v>102</v>
      </c>
      <c r="S5" s="295" t="s">
        <v>103</v>
      </c>
      <c r="T5" s="295" t="s">
        <v>104</v>
      </c>
      <c r="U5" s="297"/>
      <c r="V5" s="297"/>
      <c r="W5" s="285"/>
      <c r="X5" s="59"/>
      <c r="Y5" s="59"/>
      <c r="Z5" s="59"/>
      <c r="AA5" s="9"/>
      <c r="AB5" s="9"/>
      <c r="AC5" s="9"/>
      <c r="AD5" s="9"/>
      <c r="AE5" s="9"/>
      <c r="AF5" s="9"/>
      <c r="AG5" s="9"/>
      <c r="AN5" s="31"/>
      <c r="AR5" s="36"/>
      <c r="AS5" s="36"/>
      <c r="AT5" s="35"/>
      <c r="AU5" s="35"/>
      <c r="AV5" s="31"/>
      <c r="AW5" s="31"/>
      <c r="AX5" s="95"/>
      <c r="AY5" s="95"/>
    </row>
    <row r="6" spans="2:59" customFormat="1" ht="17" thickBot="1" x14ac:dyDescent="0.25">
      <c r="B6" s="287" t="s">
        <v>37</v>
      </c>
      <c r="C6" s="287"/>
      <c r="D6" s="288">
        <v>2024</v>
      </c>
      <c r="E6" s="288"/>
      <c r="F6" s="289">
        <v>10</v>
      </c>
      <c r="G6" s="289"/>
      <c r="H6" s="290">
        <v>1</v>
      </c>
      <c r="I6" s="290"/>
      <c r="J6" s="9" t="s">
        <v>18</v>
      </c>
      <c r="K6" s="288">
        <v>2025</v>
      </c>
      <c r="L6" s="288"/>
      <c r="M6" s="289">
        <v>1</v>
      </c>
      <c r="N6" s="289"/>
      <c r="O6" s="290">
        <v>1</v>
      </c>
      <c r="P6" s="290"/>
      <c r="Q6" s="9"/>
      <c r="R6" s="294"/>
      <c r="S6" s="296"/>
      <c r="T6" s="296"/>
      <c r="U6" s="298"/>
      <c r="V6" s="298"/>
      <c r="W6" s="286"/>
      <c r="X6" s="59"/>
      <c r="Y6" s="59"/>
      <c r="Z6" s="59"/>
      <c r="AA6" s="9"/>
      <c r="AB6" s="9"/>
      <c r="AC6" s="9"/>
      <c r="AD6" s="9"/>
      <c r="AE6" s="9"/>
      <c r="AF6" s="9"/>
      <c r="AG6" s="9"/>
      <c r="AN6" s="31"/>
      <c r="AR6" s="35"/>
      <c r="AS6" s="35"/>
      <c r="AT6" s="35"/>
      <c r="AU6" s="35"/>
      <c r="AV6" s="31"/>
      <c r="AW6" s="31"/>
      <c r="AX6" s="95"/>
      <c r="AY6" s="95"/>
    </row>
    <row r="7" spans="2:59" ht="14.25" customHeight="1" thickBot="1" x14ac:dyDescent="0.25">
      <c r="AR7" s="32" t="s">
        <v>48</v>
      </c>
      <c r="AS7" s="32" t="s">
        <v>49</v>
      </c>
      <c r="AT7" s="32" t="s">
        <v>50</v>
      </c>
      <c r="AU7" s="32" t="s">
        <v>51</v>
      </c>
      <c r="AV7" s="32" t="s">
        <v>52</v>
      </c>
    </row>
    <row r="8" spans="2:59" ht="13.5" customHeight="1" x14ac:dyDescent="0.2">
      <c r="B8" s="83" t="s">
        <v>0</v>
      </c>
      <c r="C8" s="252">
        <f>DATE(D6,F6,1)</f>
        <v>45566</v>
      </c>
      <c r="D8" s="253"/>
      <c r="E8" s="253"/>
      <c r="F8" s="253"/>
      <c r="G8" s="253"/>
      <c r="H8" s="253"/>
      <c r="I8" s="253"/>
      <c r="J8" s="253"/>
      <c r="K8" s="253"/>
      <c r="L8" s="253"/>
      <c r="M8" s="253"/>
      <c r="N8" s="253"/>
      <c r="O8" s="253"/>
      <c r="P8" s="253"/>
      <c r="Q8" s="253"/>
      <c r="R8" s="253"/>
      <c r="S8" s="253"/>
      <c r="T8" s="253"/>
      <c r="U8" s="253"/>
      <c r="V8" s="253"/>
      <c r="W8" s="253"/>
      <c r="X8" s="253"/>
      <c r="Y8" s="253"/>
      <c r="Z8" s="253"/>
      <c r="AA8" s="253"/>
      <c r="AB8" s="253"/>
      <c r="AC8" s="253"/>
      <c r="AD8" s="253"/>
      <c r="AE8" s="253"/>
      <c r="AF8" s="253"/>
      <c r="AG8" s="253"/>
      <c r="AH8" s="279" t="s">
        <v>113</v>
      </c>
      <c r="AI8" s="280"/>
      <c r="AJ8" s="280"/>
      <c r="AK8" s="280"/>
      <c r="AL8" s="281"/>
      <c r="AM8" s="260" t="s">
        <v>46</v>
      </c>
      <c r="AN8" s="261"/>
      <c r="AO8" s="262"/>
      <c r="AP8" s="266" t="s">
        <v>11</v>
      </c>
      <c r="AQ8" s="267"/>
      <c r="AR8" s="270" t="s">
        <v>15</v>
      </c>
      <c r="AS8" s="206" t="s">
        <v>16</v>
      </c>
      <c r="AT8" s="275" t="s">
        <v>17</v>
      </c>
      <c r="AU8" s="277"/>
      <c r="AV8" s="241"/>
      <c r="AW8" s="278"/>
      <c r="AX8" s="242" t="s">
        <v>88</v>
      </c>
      <c r="AY8" s="243"/>
    </row>
    <row r="9" spans="2:59" x14ac:dyDescent="0.2">
      <c r="B9" s="10" t="s">
        <v>1</v>
      </c>
      <c r="C9" s="11">
        <f>DATE(YEAR(C8),MONTH(C8),DAY(C8))</f>
        <v>45566</v>
      </c>
      <c r="D9" s="11">
        <f>IF(MONTH(DATE(YEAR(C9),MONTH(C9),DAY(C9)+1))=MONTH($C8),DATE(YEAR(C9),MONTH(C9),DAY(C9)+1),"")</f>
        <v>45567</v>
      </c>
      <c r="E9" s="11">
        <f t="shared" ref="E9:AC9" si="0">IF(MONTH(DATE(YEAR(D9),MONTH(D9),DAY(D9)+1))=MONTH($C$8),DATE(YEAR(D9),MONTH(D9),DAY(D9)+1),"")</f>
        <v>45568</v>
      </c>
      <c r="F9" s="11">
        <f t="shared" si="0"/>
        <v>45569</v>
      </c>
      <c r="G9" s="11">
        <f t="shared" si="0"/>
        <v>45570</v>
      </c>
      <c r="H9" s="11">
        <f t="shared" si="0"/>
        <v>45571</v>
      </c>
      <c r="I9" s="11">
        <f t="shared" si="0"/>
        <v>45572</v>
      </c>
      <c r="J9" s="11">
        <f t="shared" si="0"/>
        <v>45573</v>
      </c>
      <c r="K9" s="11">
        <f t="shared" si="0"/>
        <v>45574</v>
      </c>
      <c r="L9" s="11">
        <f t="shared" si="0"/>
        <v>45575</v>
      </c>
      <c r="M9" s="11">
        <f t="shared" si="0"/>
        <v>45576</v>
      </c>
      <c r="N9" s="11">
        <f t="shared" si="0"/>
        <v>45577</v>
      </c>
      <c r="O9" s="11">
        <f t="shared" si="0"/>
        <v>45578</v>
      </c>
      <c r="P9" s="11">
        <f t="shared" si="0"/>
        <v>45579</v>
      </c>
      <c r="Q9" s="11">
        <f t="shared" si="0"/>
        <v>45580</v>
      </c>
      <c r="R9" s="11">
        <f t="shared" si="0"/>
        <v>45581</v>
      </c>
      <c r="S9" s="11">
        <f t="shared" si="0"/>
        <v>45582</v>
      </c>
      <c r="T9" s="11">
        <f t="shared" si="0"/>
        <v>45583</v>
      </c>
      <c r="U9" s="11">
        <f t="shared" si="0"/>
        <v>45584</v>
      </c>
      <c r="V9" s="11">
        <f t="shared" si="0"/>
        <v>45585</v>
      </c>
      <c r="W9" s="11">
        <f t="shared" si="0"/>
        <v>45586</v>
      </c>
      <c r="X9" s="11">
        <f t="shared" si="0"/>
        <v>45587</v>
      </c>
      <c r="Y9" s="11">
        <f t="shared" si="0"/>
        <v>45588</v>
      </c>
      <c r="Z9" s="11">
        <f t="shared" si="0"/>
        <v>45589</v>
      </c>
      <c r="AA9" s="11">
        <f t="shared" si="0"/>
        <v>45590</v>
      </c>
      <c r="AB9" s="11">
        <f t="shared" si="0"/>
        <v>45591</v>
      </c>
      <c r="AC9" s="11">
        <f t="shared" si="0"/>
        <v>45592</v>
      </c>
      <c r="AD9" s="11">
        <f>IF(MONTH(DATE(YEAR(AC9),MONTH(AC9),DAY(AC9)+1))=MONTH($C$8),DATE(YEAR(AC9),MONTH(AC9),DAY(AC9)+1),"")</f>
        <v>45593</v>
      </c>
      <c r="AE9" s="11">
        <f>IF(MONTH(DATE(YEAR(AD9),MONTH(AD9),DAY(AD9)+1))=MONTH($C$8),DATE(YEAR(AD9),MONTH(AD9),DAY(AD9)+1),"")</f>
        <v>45594</v>
      </c>
      <c r="AF9" s="11">
        <f t="shared" ref="AF9:AG9" si="1">IF(MONTH(DATE(YEAR(AE9),MONTH(AE9),DAY(AE9)+1))=MONTH($C$8),DATE(YEAR(AE9),MONTH(AE9),DAY(AE9)+1),"")</f>
        <v>45595</v>
      </c>
      <c r="AG9" s="29">
        <f t="shared" si="1"/>
        <v>45596</v>
      </c>
      <c r="AH9" s="282"/>
      <c r="AI9" s="283"/>
      <c r="AJ9" s="283"/>
      <c r="AK9" s="283"/>
      <c r="AL9" s="284"/>
      <c r="AM9" s="263"/>
      <c r="AN9" s="264"/>
      <c r="AO9" s="265"/>
      <c r="AP9" s="268"/>
      <c r="AQ9" s="269"/>
      <c r="AR9" s="271"/>
      <c r="AS9" s="207"/>
      <c r="AT9" s="276"/>
      <c r="AU9" s="277"/>
      <c r="AV9" s="241"/>
      <c r="AW9" s="278"/>
      <c r="AX9" s="244"/>
      <c r="AY9" s="245"/>
    </row>
    <row r="10" spans="2:59" ht="13.5" customHeight="1" x14ac:dyDescent="0.2">
      <c r="B10" s="10" t="s">
        <v>2</v>
      </c>
      <c r="C10" s="12" t="str">
        <f>TEXT(C9,"aaa")</f>
        <v>火</v>
      </c>
      <c r="D10" s="12" t="str">
        <f t="shared" ref="D10:AG10" si="2">TEXT(D9,"aaa")</f>
        <v>水</v>
      </c>
      <c r="E10" s="12" t="str">
        <f t="shared" si="2"/>
        <v>木</v>
      </c>
      <c r="F10" s="12" t="str">
        <f t="shared" si="2"/>
        <v>金</v>
      </c>
      <c r="G10" s="12" t="str">
        <f t="shared" si="2"/>
        <v>土</v>
      </c>
      <c r="H10" s="12" t="str">
        <f t="shared" si="2"/>
        <v>日</v>
      </c>
      <c r="I10" s="12" t="str">
        <f>TEXT(I9,"aaa")</f>
        <v>月</v>
      </c>
      <c r="J10" s="12" t="str">
        <f>TEXT(J9,"aaa")</f>
        <v>火</v>
      </c>
      <c r="K10" s="12" t="str">
        <f t="shared" si="2"/>
        <v>水</v>
      </c>
      <c r="L10" s="12" t="str">
        <f t="shared" si="2"/>
        <v>木</v>
      </c>
      <c r="M10" s="12" t="str">
        <f t="shared" si="2"/>
        <v>金</v>
      </c>
      <c r="N10" s="12" t="str">
        <f t="shared" si="2"/>
        <v>土</v>
      </c>
      <c r="O10" s="12" t="str">
        <f t="shared" si="2"/>
        <v>日</v>
      </c>
      <c r="P10" s="12" t="str">
        <f t="shared" si="2"/>
        <v>月</v>
      </c>
      <c r="Q10" s="12" t="str">
        <f t="shared" si="2"/>
        <v>火</v>
      </c>
      <c r="R10" s="12" t="str">
        <f t="shared" si="2"/>
        <v>水</v>
      </c>
      <c r="S10" s="12" t="str">
        <f t="shared" si="2"/>
        <v>木</v>
      </c>
      <c r="T10" s="12" t="str">
        <f t="shared" si="2"/>
        <v>金</v>
      </c>
      <c r="U10" s="12" t="str">
        <f t="shared" si="2"/>
        <v>土</v>
      </c>
      <c r="V10" s="12" t="str">
        <f t="shared" si="2"/>
        <v>日</v>
      </c>
      <c r="W10" s="12" t="str">
        <f t="shared" si="2"/>
        <v>月</v>
      </c>
      <c r="X10" s="12" t="str">
        <f t="shared" si="2"/>
        <v>火</v>
      </c>
      <c r="Y10" s="12" t="str">
        <f t="shared" si="2"/>
        <v>水</v>
      </c>
      <c r="Z10" s="12" t="str">
        <f t="shared" si="2"/>
        <v>木</v>
      </c>
      <c r="AA10" s="12" t="str">
        <f t="shared" si="2"/>
        <v>金</v>
      </c>
      <c r="AB10" s="12" t="str">
        <f t="shared" si="2"/>
        <v>土</v>
      </c>
      <c r="AC10" s="12" t="str">
        <f t="shared" si="2"/>
        <v>日</v>
      </c>
      <c r="AD10" s="12" t="str">
        <f t="shared" si="2"/>
        <v>月</v>
      </c>
      <c r="AE10" s="12" t="str">
        <f t="shared" si="2"/>
        <v>火</v>
      </c>
      <c r="AF10" s="12" t="str">
        <f t="shared" si="2"/>
        <v>水</v>
      </c>
      <c r="AG10" s="78" t="str">
        <f t="shared" si="2"/>
        <v>木</v>
      </c>
      <c r="AH10" s="246" t="s">
        <v>83</v>
      </c>
      <c r="AI10" s="247" t="s">
        <v>84</v>
      </c>
      <c r="AJ10" s="247" t="s">
        <v>85</v>
      </c>
      <c r="AK10" s="247" t="s">
        <v>86</v>
      </c>
      <c r="AL10" s="248" t="s">
        <v>87</v>
      </c>
      <c r="AM10" s="249" t="s">
        <v>40</v>
      </c>
      <c r="AN10" s="228" t="s">
        <v>12</v>
      </c>
      <c r="AO10" s="231" t="s">
        <v>47</v>
      </c>
      <c r="AP10" s="234" t="s">
        <v>40</v>
      </c>
      <c r="AQ10" s="237" t="s">
        <v>13</v>
      </c>
      <c r="AR10" s="240"/>
      <c r="AS10" s="221"/>
      <c r="AT10" s="221"/>
      <c r="AU10" s="43"/>
      <c r="AV10" s="42"/>
      <c r="AX10" s="223" t="s">
        <v>89</v>
      </c>
      <c r="AY10" s="224">
        <f>ABS(IF(WEEKDAY(C8,3)=0,7,WEEKDAY(C8,3)-7))</f>
        <v>6</v>
      </c>
    </row>
    <row r="11" spans="2:59" s="3" customFormat="1" ht="24" customHeight="1" x14ac:dyDescent="0.2">
      <c r="B11" s="225" t="s">
        <v>3</v>
      </c>
      <c r="C11" s="218" t="str">
        <f>IFERROR(VLOOKUP(C9,祝日一覧!A:C,3,FALSE),"")</f>
        <v/>
      </c>
      <c r="D11" s="218" t="str">
        <f>IFERROR(VLOOKUP(D9,祝日一覧!B:D,3,FALSE),"")</f>
        <v/>
      </c>
      <c r="E11" s="218" t="str">
        <f>IFERROR(VLOOKUP(E9,祝日一覧!C:E,3,FALSE),"")</f>
        <v/>
      </c>
      <c r="F11" s="218" t="str">
        <f>IFERROR(VLOOKUP(F9,祝日一覧!D:F,3,FALSE),"")</f>
        <v/>
      </c>
      <c r="G11" s="218" t="str">
        <f>IFERROR(VLOOKUP(G9,祝日一覧!E:G,3,FALSE),"")</f>
        <v/>
      </c>
      <c r="H11" s="218" t="str">
        <f>IFERROR(VLOOKUP(H9,祝日一覧!F:H,3,FALSE),"")</f>
        <v/>
      </c>
      <c r="I11" s="218" t="str">
        <f>IFERROR(VLOOKUP(I9,祝日一覧!G:I,3,FALSE),"")</f>
        <v/>
      </c>
      <c r="J11" s="218" t="str">
        <f>IFERROR(VLOOKUP(J9,祝日一覧!H:J,3,FALSE),"")</f>
        <v/>
      </c>
      <c r="K11" s="218" t="str">
        <f>IFERROR(VLOOKUP(K9,祝日一覧!I:K,3,FALSE),"")</f>
        <v/>
      </c>
      <c r="L11" s="218" t="str">
        <f>IFERROR(VLOOKUP(L9,祝日一覧!J:L,3,FALSE),"")</f>
        <v/>
      </c>
      <c r="M11" s="218" t="str">
        <f>IFERROR(VLOOKUP(M9,祝日一覧!K:M,3,FALSE),"")</f>
        <v/>
      </c>
      <c r="N11" s="218" t="str">
        <f>IFERROR(VLOOKUP(N9,祝日一覧!L:N,3,FALSE),"")</f>
        <v/>
      </c>
      <c r="O11" s="218" t="str">
        <f>IFERROR(VLOOKUP(O9,祝日一覧!M:O,3,FALSE),"")</f>
        <v/>
      </c>
      <c r="P11" s="218" t="str">
        <f>IFERROR(VLOOKUP(P9,祝日一覧!N:P,3,FALSE),"")</f>
        <v/>
      </c>
      <c r="Q11" s="218" t="str">
        <f>IFERROR(VLOOKUP(Q9,祝日一覧!O:Q,3,FALSE),"")</f>
        <v/>
      </c>
      <c r="R11" s="218" t="str">
        <f>IFERROR(VLOOKUP(R9,祝日一覧!P:R,3,FALSE),"")</f>
        <v/>
      </c>
      <c r="S11" s="218" t="str">
        <f>IFERROR(VLOOKUP(S9,祝日一覧!Q:S,3,FALSE),"")</f>
        <v/>
      </c>
      <c r="T11" s="218" t="str">
        <f>IFERROR(VLOOKUP(T9,祝日一覧!R:T,3,FALSE),"")</f>
        <v/>
      </c>
      <c r="U11" s="218" t="str">
        <f>IFERROR(VLOOKUP(U9,祝日一覧!S:U,3,FALSE),"")</f>
        <v/>
      </c>
      <c r="V11" s="218" t="str">
        <f>IFERROR(VLOOKUP(V9,祝日一覧!T:V,3,FALSE),"")</f>
        <v/>
      </c>
      <c r="W11" s="218" t="str">
        <f>IFERROR(VLOOKUP(W9,祝日一覧!U:W,3,FALSE),"")</f>
        <v/>
      </c>
      <c r="X11" s="218" t="str">
        <f>IFERROR(VLOOKUP(X9,祝日一覧!V:X,3,FALSE),"")</f>
        <v/>
      </c>
      <c r="Y11" s="218" t="str">
        <f>IFERROR(VLOOKUP(Y9,祝日一覧!W:Y,3,FALSE),"")</f>
        <v/>
      </c>
      <c r="Z11" s="218" t="str">
        <f>IFERROR(VLOOKUP(Z9,祝日一覧!X:Z,3,FALSE),"")</f>
        <v/>
      </c>
      <c r="AA11" s="218" t="str">
        <f>IFERROR(VLOOKUP(AA9,祝日一覧!Y:AA,3,FALSE),"")</f>
        <v/>
      </c>
      <c r="AB11" s="218" t="str">
        <f>IFERROR(VLOOKUP(AB9,祝日一覧!Z:AB,3,FALSE),"")</f>
        <v/>
      </c>
      <c r="AC11" s="218" t="str">
        <f>IFERROR(VLOOKUP(AC9,祝日一覧!AA:AC,3,FALSE),"")</f>
        <v/>
      </c>
      <c r="AD11" s="218" t="str">
        <f>IFERROR(VLOOKUP(AD9,祝日一覧!AB:AD,3,FALSE),"")</f>
        <v/>
      </c>
      <c r="AE11" s="218" t="str">
        <f>IFERROR(VLOOKUP(AE9,祝日一覧!A:C,3,FALSE),"")</f>
        <v/>
      </c>
      <c r="AF11" s="218" t="str">
        <f>IFERROR(VLOOKUP(AF9,祝日一覧!AD:AF,3,FALSE),"")</f>
        <v/>
      </c>
      <c r="AG11" s="208" t="str">
        <f>IFERROR(VLOOKUP(AG9,祝日一覧!AE:AG,3,FALSE),"")</f>
        <v/>
      </c>
      <c r="AH11" s="246"/>
      <c r="AI11" s="247"/>
      <c r="AJ11" s="247"/>
      <c r="AK11" s="247"/>
      <c r="AL11" s="248"/>
      <c r="AM11" s="250"/>
      <c r="AN11" s="229"/>
      <c r="AO11" s="232"/>
      <c r="AP11" s="235"/>
      <c r="AQ11" s="238"/>
      <c r="AR11" s="240"/>
      <c r="AS11" s="221"/>
      <c r="AT11" s="222"/>
      <c r="AU11" s="43"/>
      <c r="AV11" s="42"/>
      <c r="AW11" s="40"/>
      <c r="AX11" s="223"/>
      <c r="AY11" s="224"/>
    </row>
    <row r="12" spans="2:59" s="3" customFormat="1" ht="42.5" customHeight="1" x14ac:dyDescent="0.2">
      <c r="B12" s="226"/>
      <c r="C12" s="219"/>
      <c r="D12" s="219"/>
      <c r="E12" s="219"/>
      <c r="F12" s="219"/>
      <c r="G12" s="219"/>
      <c r="H12" s="219"/>
      <c r="I12" s="219"/>
      <c r="J12" s="219"/>
      <c r="K12" s="219"/>
      <c r="L12" s="219"/>
      <c r="M12" s="219"/>
      <c r="N12" s="219"/>
      <c r="O12" s="219"/>
      <c r="P12" s="219"/>
      <c r="Q12" s="219"/>
      <c r="R12" s="219"/>
      <c r="S12" s="219"/>
      <c r="T12" s="219"/>
      <c r="U12" s="219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09"/>
      <c r="AH12" s="93" t="str">
        <f>IF($AY10=7,DBCS(1&amp;"日～"&amp;7&amp;"日"),DBCS("前"&amp;DAY(EOMONTH($C8-1,0))-6+$AY10&amp;"日～"&amp;$AY10&amp;"日"))</f>
        <v>前３０日～６日</v>
      </c>
      <c r="AI12" s="112" t="str">
        <f>DBCS($AY10+1&amp;"日～"&amp;$AY10+7&amp;"日")</f>
        <v>７日～１３日</v>
      </c>
      <c r="AJ12" s="112" t="str">
        <f>DBCS($AY10+8&amp;"日～"&amp;$AY10+14&amp;"日")</f>
        <v>１４日～２０日</v>
      </c>
      <c r="AK12" s="112" t="str">
        <f>DBCS($AY10+15&amp;"日～"&amp;$AY10+21&amp;"日")</f>
        <v>２１日～２７日</v>
      </c>
      <c r="AL12" s="113" t="str">
        <f>IF(AND(AY10=7,AY14=0),"-",IF($AY18=3,"-",DBCS($AY10+22&amp;"日～"&amp;$AY10+28&amp;"日")))</f>
        <v>-</v>
      </c>
      <c r="AM12" s="250"/>
      <c r="AN12" s="229"/>
      <c r="AO12" s="232"/>
      <c r="AP12" s="235"/>
      <c r="AQ12" s="238"/>
      <c r="AR12" s="88"/>
      <c r="AS12" s="87"/>
      <c r="AT12" s="87"/>
      <c r="AU12" s="44"/>
      <c r="AV12" s="44"/>
      <c r="AW12" s="40"/>
      <c r="AX12" s="99" t="s">
        <v>90</v>
      </c>
      <c r="AY12" s="100">
        <f>DAY(EOMONTH(C8,0))</f>
        <v>31</v>
      </c>
      <c r="BA12" s="211" t="s">
        <v>105</v>
      </c>
      <c r="BB12" s="212"/>
      <c r="BC12" s="212"/>
      <c r="BD12" s="212"/>
      <c r="BE12" s="212"/>
      <c r="BF12" s="212"/>
      <c r="BG12" s="213"/>
    </row>
    <row r="13" spans="2:59" s="3" customFormat="1" ht="18.5" customHeight="1" x14ac:dyDescent="0.2">
      <c r="B13" s="226"/>
      <c r="C13" s="219"/>
      <c r="D13" s="219"/>
      <c r="E13" s="219"/>
      <c r="F13" s="219"/>
      <c r="G13" s="219"/>
      <c r="H13" s="219"/>
      <c r="I13" s="219"/>
      <c r="J13" s="219"/>
      <c r="K13" s="219"/>
      <c r="L13" s="219"/>
      <c r="M13" s="219"/>
      <c r="N13" s="219"/>
      <c r="O13" s="219"/>
      <c r="P13" s="219"/>
      <c r="Q13" s="219"/>
      <c r="R13" s="219"/>
      <c r="S13" s="219"/>
      <c r="T13" s="219"/>
      <c r="U13" s="219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09"/>
      <c r="AH13" s="93" t="str">
        <f ca="1">IF(AH14&gt;=0.285,"達成","未")</f>
        <v>達成</v>
      </c>
      <c r="AI13" s="166" t="str">
        <f ca="1">IF(AI14&gt;=0.285,"達成","未")</f>
        <v>達成</v>
      </c>
      <c r="AJ13" s="166" t="str">
        <f t="shared" ref="AJ13:AK13" ca="1" si="3">IF(AJ14&gt;=0.285,"達成","未")</f>
        <v>達成</v>
      </c>
      <c r="AK13" s="166" t="str">
        <f t="shared" ca="1" si="3"/>
        <v>達成</v>
      </c>
      <c r="AL13" s="167" t="str">
        <f ca="1">IF(AL14="-","-",IF(AL14&gt;=0.285,"達成","未"))</f>
        <v>-</v>
      </c>
      <c r="AM13" s="251"/>
      <c r="AN13" s="230"/>
      <c r="AO13" s="233"/>
      <c r="AP13" s="236"/>
      <c r="AQ13" s="239"/>
      <c r="AR13" s="163"/>
      <c r="AS13" s="164"/>
      <c r="AT13" s="164"/>
      <c r="AU13" s="44"/>
      <c r="AV13" s="44"/>
      <c r="AW13" s="40"/>
      <c r="AX13" s="99"/>
      <c r="AY13" s="100"/>
      <c r="BA13" s="160"/>
      <c r="BB13" s="161"/>
      <c r="BC13" s="161"/>
      <c r="BD13" s="161"/>
      <c r="BE13" s="161"/>
      <c r="BF13" s="161"/>
      <c r="BG13" s="162"/>
    </row>
    <row r="14" spans="2:59" s="4" customFormat="1" ht="20.149999999999999" customHeight="1" thickBot="1" x14ac:dyDescent="0.25">
      <c r="B14" s="226"/>
      <c r="C14" s="219"/>
      <c r="D14" s="219"/>
      <c r="E14" s="219"/>
      <c r="F14" s="219"/>
      <c r="G14" s="219"/>
      <c r="H14" s="219"/>
      <c r="I14" s="219"/>
      <c r="J14" s="219"/>
      <c r="K14" s="219"/>
      <c r="L14" s="219"/>
      <c r="M14" s="219"/>
      <c r="N14" s="219"/>
      <c r="O14" s="219"/>
      <c r="P14" s="219"/>
      <c r="Q14" s="219"/>
      <c r="R14" s="219"/>
      <c r="S14" s="219"/>
      <c r="T14" s="219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09"/>
      <c r="AH14" s="120">
        <f ca="1">IFERROR(AVERAGE(AH15:AH20),"-")</f>
        <v>0.30555555555555552</v>
      </c>
      <c r="AI14" s="103">
        <f t="shared" ref="AI14:AJ14" ca="1" si="4">IFERROR(AVERAGE(AI15:AI20),"-")</f>
        <v>0.2857142857142857</v>
      </c>
      <c r="AJ14" s="103">
        <f t="shared" ca="1" si="4"/>
        <v>0.2857142857142857</v>
      </c>
      <c r="AK14" s="103">
        <f ca="1">IFERROR(AVERAGE(AK15:AK20),"-")</f>
        <v>0.2857142857142857</v>
      </c>
      <c r="AL14" s="104" t="str">
        <f ca="1">IFERROR(AVERAGE(AL15:AL20),"-")</f>
        <v>-</v>
      </c>
      <c r="AM14" s="64"/>
      <c r="AN14" s="48">
        <f>AVERAGE(AN15:AN20)</f>
        <v>0.30827431402144045</v>
      </c>
      <c r="AO14" s="30" t="str">
        <f>IF(AN14&gt;=0.285,"達成","未")</f>
        <v>達成</v>
      </c>
      <c r="AP14" s="71"/>
      <c r="AQ14" s="72">
        <f>AVERAGE(AQ15:AQ20)</f>
        <v>0.30827431402144045</v>
      </c>
      <c r="AR14" s="62" t="s">
        <v>15</v>
      </c>
      <c r="AS14" s="49" t="s">
        <v>16</v>
      </c>
      <c r="AT14" s="50" t="s">
        <v>58</v>
      </c>
      <c r="AU14" s="38" t="s">
        <v>56</v>
      </c>
      <c r="AV14" s="37" t="s">
        <v>57</v>
      </c>
      <c r="AW14" s="97" t="s">
        <v>66</v>
      </c>
      <c r="AX14" s="214" t="s">
        <v>91</v>
      </c>
      <c r="AY14" s="215">
        <f>MOD(AY12-AY10,7)</f>
        <v>4</v>
      </c>
      <c r="AZ14" s="97" t="s">
        <v>106</v>
      </c>
      <c r="BA14" s="111"/>
      <c r="BB14" s="111" t="s">
        <v>83</v>
      </c>
      <c r="BC14" s="111" t="s">
        <v>84</v>
      </c>
      <c r="BD14" s="111" t="s">
        <v>85</v>
      </c>
      <c r="BE14" s="111" t="s">
        <v>86</v>
      </c>
      <c r="BF14" s="111" t="s">
        <v>87</v>
      </c>
      <c r="BG14" s="111" t="s">
        <v>101</v>
      </c>
    </row>
    <row r="15" spans="2:59" s="4" customFormat="1" ht="20.149999999999999" customHeight="1" x14ac:dyDescent="0.2">
      <c r="B15" s="51" t="str">
        <f>IF($R$5&lt;&gt;"",$R$5,"-")</f>
        <v>A</v>
      </c>
      <c r="C15" s="84"/>
      <c r="D15" s="110"/>
      <c r="E15" s="110"/>
      <c r="F15" s="110"/>
      <c r="G15" s="110" t="s">
        <v>80</v>
      </c>
      <c r="H15" s="110" t="s">
        <v>80</v>
      </c>
      <c r="I15" s="133"/>
      <c r="J15" s="133"/>
      <c r="K15" s="133"/>
      <c r="L15" s="133"/>
      <c r="M15" s="133"/>
      <c r="N15" s="133" t="s">
        <v>80</v>
      </c>
      <c r="O15" s="133" t="s">
        <v>80</v>
      </c>
      <c r="P15" s="121"/>
      <c r="Q15" s="133"/>
      <c r="R15" s="133"/>
      <c r="S15" s="133"/>
      <c r="T15" s="133"/>
      <c r="U15" s="133" t="s">
        <v>80</v>
      </c>
      <c r="V15" s="133" t="s">
        <v>80</v>
      </c>
      <c r="W15" s="121"/>
      <c r="X15" s="133"/>
      <c r="Y15" s="133"/>
      <c r="Z15" s="133"/>
      <c r="AA15" s="133"/>
      <c r="AB15" s="133" t="s">
        <v>80</v>
      </c>
      <c r="AC15" s="133" t="s">
        <v>80</v>
      </c>
      <c r="AD15" s="121" t="s">
        <v>80</v>
      </c>
      <c r="AE15" s="121" t="s">
        <v>94</v>
      </c>
      <c r="AF15" s="158" t="s">
        <v>94</v>
      </c>
      <c r="AG15" s="61"/>
      <c r="AH15" s="122">
        <f ca="1">IFERROR(IF(B15="-","-",COUNTIF(OFFSET($C15,0,0,1,$AY10),"○")/(AY10-BB15)),"-")</f>
        <v>0.33333333333333331</v>
      </c>
      <c r="AI15" s="116">
        <f ca="1">IFERROR(IF(B15="-","-",COUNTIF(OFFSET($C15,0,$AY10,1,7),"○")/(7-BC15)),"-")</f>
        <v>0.2857142857142857</v>
      </c>
      <c r="AJ15" s="116">
        <f ca="1">IFERROR(IF(B15="-","-",COUNTIF(OFFSET($C15,0,$AY10+7,1,7),"○")/(7-BD15)),"-")</f>
        <v>0.2857142857142857</v>
      </c>
      <c r="AK15" s="116">
        <f ca="1">IFERROR(IF(B15="-","-",COUNTIF(OFFSET($C15,0,$AY10+14,1,7),"○")/(7-BE15)),"-")</f>
        <v>0.2857142857142857</v>
      </c>
      <c r="AL15" s="117" t="str">
        <f ca="1">IF((AY18+SIGN(AY10))&lt;5,"-",IF(AY14=0,COUNTIF(OFFSET(C15,0,AY10+21,1,7),"○"),COUNTIF(OFFSET(C15,0,AY10+21,1,7),"○")/(7-BF15)))</f>
        <v>-</v>
      </c>
      <c r="AM15" s="65">
        <f>AU15</f>
        <v>9</v>
      </c>
      <c r="AN15" s="41">
        <f>IFERROR(AM15/AS15,"")</f>
        <v>0.31034482758620691</v>
      </c>
      <c r="AO15" s="67" t="str">
        <f t="shared" ref="AO15:AO20" si="5">IFERROR(IF(B15="-",B15,IF(AM15/AS15&gt;=0.285,"達成","未")),"-")</f>
        <v>達成</v>
      </c>
      <c r="AP15" s="73">
        <f t="shared" ref="AP15:AP20" si="6">AV15</f>
        <v>9</v>
      </c>
      <c r="AQ15" s="74">
        <f>IFERROR(AP15/AT15,"")</f>
        <v>0.31034482758620691</v>
      </c>
      <c r="AR15" s="80">
        <f>COUNT(C9:AG9)</f>
        <v>31</v>
      </c>
      <c r="AS15" s="81">
        <f t="shared" ref="AS15:AS20" si="7">IF(OR(B15="-",B15=""),0,IFERROR(AR15-COUNTIF(C15:AG15,"外"),))</f>
        <v>29</v>
      </c>
      <c r="AT15" s="81">
        <f>AS15</f>
        <v>29</v>
      </c>
      <c r="AU15" s="81">
        <f t="shared" ref="AU15:AU20" si="8">COUNTIF(C15:AG15,"○")</f>
        <v>9</v>
      </c>
      <c r="AV15" s="81">
        <f>AU15</f>
        <v>9</v>
      </c>
      <c r="AW15" s="98">
        <f>IF(C8&gt;DATE($K$6,$M$6,1),0,IF(SUM(AS15:AS20)=0,1,IF(AO14="達成",1,0)))</f>
        <v>1</v>
      </c>
      <c r="AX15" s="214"/>
      <c r="AY15" s="215"/>
      <c r="AZ15" s="98">
        <f ca="1">IF(C8&gt;DATE($K$6,$M$6,1),0,IF(SUM(AS15:AS20)=0,1,IF(AND(AH14&gt;0.285,AI14&gt;0.285,AJ14&gt;0.285,AK14&gt;0.285,AL14&gt;0.285),1,0)))</f>
        <v>1</v>
      </c>
      <c r="BA15" s="111" t="s">
        <v>95</v>
      </c>
      <c r="BB15" s="111">
        <f ca="1">COUNTIF(OFFSET($C15,0,0,1,$AY10),"外")</f>
        <v>0</v>
      </c>
      <c r="BC15" s="111">
        <f ca="1">COUNTIF(OFFSET($C15,0,$AY10,1,7),"外")</f>
        <v>0</v>
      </c>
      <c r="BD15" s="111">
        <f ca="1">COUNTIF(OFFSET($C15,0,$AY10+7,1,7),"外")</f>
        <v>0</v>
      </c>
      <c r="BE15" s="111">
        <f ca="1">COUNTIF(OFFSET($C15,0,$AY10+14,1,7),"外")</f>
        <v>0</v>
      </c>
      <c r="BF15" s="111">
        <f ca="1">COUNTIF(OFFSET(C15,0,AY10+21,1,7),"外")</f>
        <v>2</v>
      </c>
      <c r="BG15" s="111">
        <f ca="1">SUM(BB15:BF15)</f>
        <v>2</v>
      </c>
    </row>
    <row r="16" spans="2:59" s="4" customFormat="1" ht="20.149999999999999" customHeight="1" x14ac:dyDescent="0.2">
      <c r="B16" s="45" t="str">
        <f>IF($S$5&lt;&gt;"",$S$5,"-")</f>
        <v>B</v>
      </c>
      <c r="C16" s="12"/>
      <c r="D16" s="12"/>
      <c r="E16" s="12" t="s">
        <v>80</v>
      </c>
      <c r="F16" s="12" t="s">
        <v>80</v>
      </c>
      <c r="G16" s="12"/>
      <c r="H16" s="12"/>
      <c r="I16" s="12"/>
      <c r="J16" s="12"/>
      <c r="K16" s="12"/>
      <c r="L16" s="12" t="s">
        <v>80</v>
      </c>
      <c r="M16" s="12" t="s">
        <v>80</v>
      </c>
      <c r="N16" s="12"/>
      <c r="O16" s="12"/>
      <c r="P16" s="12"/>
      <c r="Q16" s="12"/>
      <c r="R16" s="12"/>
      <c r="S16" s="12" t="s">
        <v>80</v>
      </c>
      <c r="T16" s="12" t="s">
        <v>80</v>
      </c>
      <c r="U16" s="12"/>
      <c r="V16" s="12"/>
      <c r="W16" s="12" t="s">
        <v>94</v>
      </c>
      <c r="X16" s="12" t="s">
        <v>94</v>
      </c>
      <c r="Y16" s="12" t="s">
        <v>94</v>
      </c>
      <c r="Z16" s="12" t="s">
        <v>94</v>
      </c>
      <c r="AA16" s="12" t="s">
        <v>94</v>
      </c>
      <c r="AB16" s="12" t="s">
        <v>94</v>
      </c>
      <c r="AC16" s="12" t="s">
        <v>94</v>
      </c>
      <c r="AD16" s="12" t="s">
        <v>80</v>
      </c>
      <c r="AE16" s="12" t="s">
        <v>94</v>
      </c>
      <c r="AF16" s="12" t="s">
        <v>94</v>
      </c>
      <c r="AG16" s="78"/>
      <c r="AH16" s="90">
        <f ca="1">IFERROR(IF(B16="-","-",COUNTIF(OFFSET($C16,0,0,1,$AY10),"○")/(AY10-BB16)),"-")</f>
        <v>0.33333333333333331</v>
      </c>
      <c r="AI16" s="89">
        <f ca="1">IFERROR(IF(B16="-","-",COUNTIF(OFFSET($C16,0,$AY10,1,7),"○")/(7-BC16)),"-")</f>
        <v>0.2857142857142857</v>
      </c>
      <c r="AJ16" s="89">
        <f ca="1">IFERROR(IF(B16="-","-",COUNTIF(OFFSET($C16,0,$AY10+7,1,7),"○")/(7-BD16)),"-")</f>
        <v>0.2857142857142857</v>
      </c>
      <c r="AK16" s="89" t="str">
        <f ca="1">IFERROR(IF(B16="-","-",COUNTIF(OFFSET($C16,0,$AY10+14,1,7),"○")/(7-BE16)),"-")</f>
        <v>-</v>
      </c>
      <c r="AL16" s="105" t="str">
        <f ca="1">IF((AY18+SIGN(AY10))&lt;5,"-",IF(AY14=0,COUNTIF(OFFSET(C16,0,BH10+21,1,7),"○"),COUNTIF(OFFSET(C16,0,AY10+21,1,7),"○")/(7-BF15)))</f>
        <v>-</v>
      </c>
      <c r="AM16" s="63">
        <f t="shared" ref="AM16:AM20" si="9">AU16</f>
        <v>7</v>
      </c>
      <c r="AN16" s="41">
        <f>IFERROR(AM16/AS16,"")</f>
        <v>0.31818181818181818</v>
      </c>
      <c r="AO16" s="66" t="str">
        <f t="shared" si="5"/>
        <v>達成</v>
      </c>
      <c r="AP16" s="82">
        <f t="shared" si="6"/>
        <v>7</v>
      </c>
      <c r="AQ16" s="75">
        <f t="shared" ref="AQ16:AQ20" si="10">IFERROR(AP16/AT16,"")</f>
        <v>0.31818181818181818</v>
      </c>
      <c r="AR16" s="80">
        <f>COUNT(C9:AG9)</f>
        <v>31</v>
      </c>
      <c r="AS16" s="157">
        <f t="shared" si="7"/>
        <v>22</v>
      </c>
      <c r="AT16" s="81">
        <f>AS16</f>
        <v>22</v>
      </c>
      <c r="AU16" s="81">
        <f t="shared" si="8"/>
        <v>7</v>
      </c>
      <c r="AV16" s="81">
        <f t="shared" ref="AV16:AV20" si="11">AU16</f>
        <v>7</v>
      </c>
      <c r="AW16" s="40"/>
      <c r="AX16" s="216" t="s">
        <v>92</v>
      </c>
      <c r="AY16" s="196">
        <f>SIGN(AY10)+SIGN(AY14)+AY18</f>
        <v>5</v>
      </c>
      <c r="BA16" s="111" t="s">
        <v>96</v>
      </c>
      <c r="BB16" s="111">
        <f ca="1">COUNTIF(OFFSET($C16,0,0,1,$AY10),"外")</f>
        <v>0</v>
      </c>
      <c r="BC16" s="111">
        <f ca="1">COUNTIF(OFFSET($C16,0,$AY10,1,7),"外")</f>
        <v>0</v>
      </c>
      <c r="BD16" s="111">
        <f ca="1">COUNTIF(OFFSET($C16,0,$AY10+7,1,7),"外")</f>
        <v>0</v>
      </c>
      <c r="BE16" s="111">
        <f ca="1">COUNTIF(OFFSET($C16,0,$AY10+14,1,7),"外")</f>
        <v>7</v>
      </c>
      <c r="BF16" s="111">
        <f ca="1">COUNTIF(OFFSET(C16,0,AY10+21,1,7),"外")</f>
        <v>2</v>
      </c>
      <c r="BG16" s="111">
        <f t="shared" ref="BG16:BG20" ca="1" si="12">SUM(BB16:BF16)</f>
        <v>9</v>
      </c>
    </row>
    <row r="17" spans="2:59" s="4" customFormat="1" ht="20.149999999999999" customHeight="1" x14ac:dyDescent="0.2">
      <c r="B17" s="45" t="str">
        <f>IF($T$5&lt;&gt;"",$T$5,"-")</f>
        <v>C</v>
      </c>
      <c r="C17" s="12" t="s">
        <v>94</v>
      </c>
      <c r="D17" s="12" t="s">
        <v>94</v>
      </c>
      <c r="E17" s="12"/>
      <c r="F17" s="12" t="s">
        <v>80</v>
      </c>
      <c r="G17" s="12"/>
      <c r="H17" s="12"/>
      <c r="I17" s="12"/>
      <c r="J17" s="12" t="s">
        <v>80</v>
      </c>
      <c r="K17" s="12" t="s">
        <v>80</v>
      </c>
      <c r="L17" s="12"/>
      <c r="M17" s="12"/>
      <c r="N17" s="12"/>
      <c r="O17" s="12"/>
      <c r="P17" s="12"/>
      <c r="Q17" s="12" t="s">
        <v>80</v>
      </c>
      <c r="R17" s="12" t="s">
        <v>80</v>
      </c>
      <c r="S17" s="12"/>
      <c r="T17" s="12"/>
      <c r="U17" s="12"/>
      <c r="V17" s="12"/>
      <c r="W17" s="12"/>
      <c r="X17" s="12" t="s">
        <v>80</v>
      </c>
      <c r="Y17" s="12" t="s">
        <v>80</v>
      </c>
      <c r="Z17" s="12"/>
      <c r="AA17" s="12"/>
      <c r="AB17" s="12"/>
      <c r="AC17" s="12"/>
      <c r="AD17" s="12" t="s">
        <v>80</v>
      </c>
      <c r="AE17" s="12" t="s">
        <v>94</v>
      </c>
      <c r="AF17" s="12" t="s">
        <v>94</v>
      </c>
      <c r="AG17" s="78"/>
      <c r="AH17" s="90">
        <f ca="1">IFERROR(IF(B17="-","-",COUNTIF(OFFSET($C17,0,0,1,$AY10),"○")/(AY10-BB17)),"-")</f>
        <v>0.25</v>
      </c>
      <c r="AI17" s="89">
        <f ca="1">IFERROR(IF(B17="-","-",COUNTIF(OFFSET($C17,0,$AY10,1,7),"○")/(7-BC17)),"-")</f>
        <v>0.2857142857142857</v>
      </c>
      <c r="AJ17" s="89">
        <f ca="1">IFERROR(IF(B17="-","-",COUNTIF(OFFSET($C17,0,$AY10+7,1,7),"○")/(7-BD17)),"-")</f>
        <v>0.2857142857142857</v>
      </c>
      <c r="AK17" s="89">
        <f ca="1">IFERROR(IF(B17="-","-",COUNTIF(OFFSET($C17,0,$AY10+14,1,7),"○")/(7-BE17)),"-")</f>
        <v>0.2857142857142857</v>
      </c>
      <c r="AL17" s="105" t="str">
        <f ca="1">IF((AY18+SIGN(AY10))&lt;5,"-",IF(AY14=0,COUNTIF(OFFSET(C17,0,BH10+21,1,7),"○"),COUNTIF(OFFSET(C17,0,AY10+21,1,7),"○")/(7-BF15)))</f>
        <v>-</v>
      </c>
      <c r="AM17" s="63">
        <f t="shared" si="9"/>
        <v>8</v>
      </c>
      <c r="AN17" s="41">
        <f>IFERROR(AM17/AS17,"")</f>
        <v>0.29629629629629628</v>
      </c>
      <c r="AO17" s="66" t="str">
        <f t="shared" si="5"/>
        <v>達成</v>
      </c>
      <c r="AP17" s="82">
        <f t="shared" si="6"/>
        <v>8</v>
      </c>
      <c r="AQ17" s="75">
        <f t="shared" si="10"/>
        <v>0.29629629629629628</v>
      </c>
      <c r="AR17" s="80">
        <f>COUNT(C9:AG9)</f>
        <v>31</v>
      </c>
      <c r="AS17" s="157">
        <f t="shared" si="7"/>
        <v>27</v>
      </c>
      <c r="AT17" s="81">
        <f t="shared" ref="AT17:AT18" si="13">AS17</f>
        <v>27</v>
      </c>
      <c r="AU17" s="81">
        <f t="shared" si="8"/>
        <v>8</v>
      </c>
      <c r="AV17" s="81">
        <f t="shared" si="11"/>
        <v>8</v>
      </c>
      <c r="AW17" s="40"/>
      <c r="AX17" s="217"/>
      <c r="AY17" s="197"/>
      <c r="BA17" s="111" t="s">
        <v>97</v>
      </c>
      <c r="BB17" s="111">
        <f ca="1">COUNTIF(OFFSET($C17,0,0,1,$AY10),"外")</f>
        <v>2</v>
      </c>
      <c r="BC17" s="111">
        <f ca="1">COUNTIF(OFFSET($C17,0,$AY10,1,7),"外")</f>
        <v>0</v>
      </c>
      <c r="BD17" s="111">
        <f ca="1">COUNTIF(OFFSET($C17,0,$AY10+7,1,7),"外")</f>
        <v>0</v>
      </c>
      <c r="BE17" s="111">
        <f ca="1">COUNTIF(OFFSET($C17,0,$AY10+14,1,7),"外")</f>
        <v>0</v>
      </c>
      <c r="BF17" s="111">
        <f ca="1">COUNTIF(OFFSET(C17,0,AY10+21,1,7),"外")</f>
        <v>2</v>
      </c>
      <c r="BG17" s="111">
        <f t="shared" ca="1" si="12"/>
        <v>4</v>
      </c>
    </row>
    <row r="18" spans="2:59" s="4" customFormat="1" ht="20.149999999999999" customHeight="1" x14ac:dyDescent="0.2">
      <c r="B18" s="45" t="str">
        <f>IF($U$5&lt;&gt;"",$U$5,"-")</f>
        <v>-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78"/>
      <c r="AH18" s="90" t="str">
        <f ca="1">IFERROR(IF(B18="-","-",COUNTIF(OFFSET($C18,0,0,1,$AY10),"○")/(AY10-BB18)),"-")</f>
        <v>-</v>
      </c>
      <c r="AI18" s="89" t="str">
        <f ca="1">IFERROR(IF(B18="-","-",COUNTIF(OFFSET($C18,0,$AY10,1,7),"○")/(7-BC18)),"-")</f>
        <v>-</v>
      </c>
      <c r="AJ18" s="89" t="str">
        <f ca="1">IFERROR(IF(B18="-","-",COUNTIF(OFFSET($C18,0,$AY10+7,1,7),"○")/(7-BD18)),"-")</f>
        <v>-</v>
      </c>
      <c r="AK18" s="89" t="str">
        <f ca="1">IFERROR(IF(B18="-","-",COUNTIF(OFFSET($C18,0,$AY10+14,1,7),"○")/(7-BE18)),"-")</f>
        <v>-</v>
      </c>
      <c r="AL18" s="105" t="str">
        <f ca="1">IF((AY18+SIGN(AY10))&lt;5,"-",IF(AY14=0,COUNTIF(OFFSET(C18,0,BH10+21,1,7),"○"),COUNTIF(OFFSET(C18,0,AY10+21,1,7),"○")/(7-BF15)))</f>
        <v>-</v>
      </c>
      <c r="AM18" s="63">
        <f t="shared" si="9"/>
        <v>0</v>
      </c>
      <c r="AN18" s="41" t="str">
        <f>IFERROR(AM18/AS18,"")</f>
        <v/>
      </c>
      <c r="AO18" s="66" t="str">
        <f t="shared" si="5"/>
        <v>-</v>
      </c>
      <c r="AP18" s="82">
        <f t="shared" si="6"/>
        <v>0</v>
      </c>
      <c r="AQ18" s="75" t="str">
        <f t="shared" si="10"/>
        <v/>
      </c>
      <c r="AR18" s="80">
        <f>COUNT(C9:AG9)</f>
        <v>31</v>
      </c>
      <c r="AS18" s="157">
        <f t="shared" si="7"/>
        <v>0</v>
      </c>
      <c r="AT18" s="81">
        <f t="shared" si="13"/>
        <v>0</v>
      </c>
      <c r="AU18" s="81">
        <f t="shared" si="8"/>
        <v>0</v>
      </c>
      <c r="AV18" s="81">
        <f t="shared" si="11"/>
        <v>0</v>
      </c>
      <c r="AW18" s="40"/>
      <c r="AX18" s="194" t="s">
        <v>93</v>
      </c>
      <c r="AY18" s="196">
        <f>ROUNDDOWN((AY12-AY10)/7,0)</f>
        <v>3</v>
      </c>
      <c r="BA18" s="111" t="s">
        <v>98</v>
      </c>
      <c r="BB18" s="111">
        <f ca="1">COUNTIF(OFFSET($C18,0,0,1,$AY10),"外")</f>
        <v>0</v>
      </c>
      <c r="BC18" s="111">
        <f ca="1">COUNTIF(OFFSET($C18,0,$AY10,1,7),"外")</f>
        <v>0</v>
      </c>
      <c r="BD18" s="111">
        <f ca="1">COUNTIF(OFFSET($C18,0,$AY10+7,1,7),"外")</f>
        <v>0</v>
      </c>
      <c r="BE18" s="111">
        <f ca="1">COUNTIF(OFFSET($C18,0,$AY10+14,1,7),"外")</f>
        <v>0</v>
      </c>
      <c r="BF18" s="111">
        <f ca="1">COUNTIF(OFFSET(C18,0,AY10+21,1,7),"外")</f>
        <v>0</v>
      </c>
      <c r="BG18" s="111">
        <f t="shared" ca="1" si="12"/>
        <v>0</v>
      </c>
    </row>
    <row r="19" spans="2:59" s="4" customFormat="1" ht="20.149999999999999" customHeight="1" x14ac:dyDescent="0.2">
      <c r="B19" s="45" t="str">
        <f>IF($V$5&lt;&gt;"",$V$5,"-")</f>
        <v>-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78"/>
      <c r="AH19" s="90" t="str">
        <f ca="1">IFERROR(IF(B19="-","-",COUNTIF(OFFSET($C19,0,0,1,$AY10),"○")/(AY10-BB19)),"-")</f>
        <v>-</v>
      </c>
      <c r="AI19" s="89" t="str">
        <f ca="1">IFERROR(IF(B19="-","-",COUNTIF(OFFSET($C19,0,$AY10,1,7),"○")/(7-BC19)),"-")</f>
        <v>-</v>
      </c>
      <c r="AJ19" s="89" t="str">
        <f ca="1">IFERROR(IF(B19="-","-",COUNTIF(OFFSET($C19,0,$AY10+7,1,7),"○")/(7-BD19)),"-")</f>
        <v>-</v>
      </c>
      <c r="AK19" s="89" t="str">
        <f ca="1">IFERROR(IF(B19="-","-",COUNTIF(OFFSET($C19,0,$AY10+14,1,7),"○")/(7-BE19)),"-")</f>
        <v>-</v>
      </c>
      <c r="AL19" s="105" t="str">
        <f ca="1">IF((AY18+SIGN(AY10))&lt;5,"-",IF(AY14=0,COUNTIF(OFFSET(C19,0,BH10+21,1,7),"○"),COUNTIF(OFFSET(C19,0,AY10+21,1,7),"○")/(7-BF15)))</f>
        <v>-</v>
      </c>
      <c r="AM19" s="63">
        <f>AU19</f>
        <v>0</v>
      </c>
      <c r="AN19" s="41" t="str">
        <f t="shared" ref="AN19:AN20" si="14">IFERROR(AM19/AS19,"")</f>
        <v/>
      </c>
      <c r="AO19" s="66" t="str">
        <f t="shared" si="5"/>
        <v>-</v>
      </c>
      <c r="AP19" s="82">
        <f t="shared" si="6"/>
        <v>0</v>
      </c>
      <c r="AQ19" s="75" t="str">
        <f>IFERROR(AP19/AT19,"")</f>
        <v/>
      </c>
      <c r="AR19" s="80">
        <f>COUNT(C9:AG9)</f>
        <v>31</v>
      </c>
      <c r="AS19" s="157">
        <f t="shared" si="7"/>
        <v>0</v>
      </c>
      <c r="AT19" s="81">
        <f>AS19</f>
        <v>0</v>
      </c>
      <c r="AU19" s="81">
        <f t="shared" si="8"/>
        <v>0</v>
      </c>
      <c r="AV19" s="81">
        <f t="shared" si="11"/>
        <v>0</v>
      </c>
      <c r="AW19" s="40"/>
      <c r="AX19" s="195"/>
      <c r="AY19" s="197"/>
      <c r="BA19" s="111" t="s">
        <v>99</v>
      </c>
      <c r="BB19" s="111">
        <f ca="1">COUNTIF(OFFSET($C19,0,0,1,$AY10),"外")</f>
        <v>0</v>
      </c>
      <c r="BC19" s="111">
        <f ca="1">COUNTIF(OFFSET($C19,0,$AY10,1,7),"外")</f>
        <v>0</v>
      </c>
      <c r="BD19" s="111">
        <f ca="1">COUNTIF(OFFSET($C19,0,$AY10+7,1,7),"外")</f>
        <v>0</v>
      </c>
      <c r="BE19" s="111">
        <f ca="1">COUNTIF(OFFSET($C19,0,$AY10+14,1,7),"外")</f>
        <v>0</v>
      </c>
      <c r="BF19" s="111">
        <f ca="1">COUNTIF(OFFSET(C19,0,AY10+21,1,7),"外")</f>
        <v>0</v>
      </c>
      <c r="BG19" s="111">
        <f ca="1">SUM(BB19:BF19)</f>
        <v>0</v>
      </c>
    </row>
    <row r="20" spans="2:59" s="4" customFormat="1" ht="20.149999999999999" customHeight="1" thickBot="1" x14ac:dyDescent="0.25">
      <c r="B20" s="46" t="str">
        <f>IF($W$5&lt;&gt;"",$W$5,"-")</f>
        <v>-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55"/>
      <c r="AH20" s="91" t="str">
        <f ca="1">IFERROR(IF(B20="-","-",COUNTIF(OFFSET($C20,0,0,1,$AY10),"○")/(AY10-BB20)),"-")</f>
        <v>-</v>
      </c>
      <c r="AI20" s="92" t="str">
        <f ca="1">IFERROR(IF(B20="-","-",COUNTIF(OFFSET($C20,0,$AY10,1,7),"○")/(7-BC20)),"-")</f>
        <v>-</v>
      </c>
      <c r="AJ20" s="92" t="str">
        <f ca="1">IFERROR(IF(B20="-","-",COUNTIF(OFFSET($C20,0,$AY10+7,1,7),"○")/(7-BD20)),"-")</f>
        <v>-</v>
      </c>
      <c r="AK20" s="92" t="str">
        <f ca="1">IF(B20="-","-",COUNTIF(OFFSET($C20,0,$AY10+14,1,7),"○")/(7-BE20))</f>
        <v>-</v>
      </c>
      <c r="AL20" s="106" t="str">
        <f ca="1">IF((AY18+SIGN(AY10))&lt;5,"-",IF(AY14=0,COUNTIF(OFFSET(C20,0,BH10+21,1,7),"○"),COUNTIF(OFFSET(C20,0,AY10+21,1,7),"○")/(7-BF15)))</f>
        <v>-</v>
      </c>
      <c r="AM20" s="64">
        <f t="shared" si="9"/>
        <v>0</v>
      </c>
      <c r="AN20" s="48" t="str">
        <f t="shared" si="14"/>
        <v/>
      </c>
      <c r="AO20" s="30" t="str">
        <f t="shared" si="5"/>
        <v>-</v>
      </c>
      <c r="AP20" s="71">
        <f t="shared" si="6"/>
        <v>0</v>
      </c>
      <c r="AQ20" s="72" t="str">
        <f t="shared" si="10"/>
        <v/>
      </c>
      <c r="AR20" s="80">
        <f>COUNT(C9:AG9)</f>
        <v>31</v>
      </c>
      <c r="AS20" s="157">
        <f t="shared" si="7"/>
        <v>0</v>
      </c>
      <c r="AT20" s="81">
        <f t="shared" ref="AT20" si="15">AS20</f>
        <v>0</v>
      </c>
      <c r="AU20" s="81">
        <f t="shared" si="8"/>
        <v>0</v>
      </c>
      <c r="AV20" s="81">
        <f t="shared" si="11"/>
        <v>0</v>
      </c>
      <c r="AW20" s="40"/>
      <c r="AX20" s="101"/>
      <c r="AY20" s="102"/>
      <c r="BA20" s="111" t="s">
        <v>100</v>
      </c>
      <c r="BB20" s="111">
        <f ca="1">COUNTIF(OFFSET($C20,0,0,1,$AY10),"外")</f>
        <v>0</v>
      </c>
      <c r="BC20" s="111">
        <f ca="1">COUNTIF(OFFSET($C20,0,$AY10,1,7),"外")</f>
        <v>0</v>
      </c>
      <c r="BD20" s="111">
        <f ca="1">COUNTIF(OFFSET($C20,0,$AY10+7,1,7),"外")</f>
        <v>0</v>
      </c>
      <c r="BE20" s="111">
        <f ca="1">COUNTIF(OFFSET($C20,0,$AY10+14,1,7),"外")</f>
        <v>0</v>
      </c>
      <c r="BF20" s="111">
        <f ca="1">COUNTIF(OFFSET(C20,0,AY10+21,1,7),"外")</f>
        <v>0</v>
      </c>
      <c r="BG20" s="111">
        <f t="shared" ca="1" si="12"/>
        <v>0</v>
      </c>
    </row>
    <row r="21" spans="2:59" ht="13.5" thickBot="1" x14ac:dyDescent="0.25">
      <c r="AV21" s="32"/>
    </row>
    <row r="22" spans="2:59" ht="13.5" customHeight="1" x14ac:dyDescent="0.2">
      <c r="B22" s="83" t="s">
        <v>0</v>
      </c>
      <c r="C22" s="252">
        <f>DATE(YEAR(C8),MONTH(C8)+1,DAY(C8))</f>
        <v>45597</v>
      </c>
      <c r="D22" s="253"/>
      <c r="E22" s="253"/>
      <c r="F22" s="253"/>
      <c r="G22" s="253"/>
      <c r="H22" s="253"/>
      <c r="I22" s="253"/>
      <c r="J22" s="253"/>
      <c r="K22" s="253"/>
      <c r="L22" s="253"/>
      <c r="M22" s="253"/>
      <c r="N22" s="253"/>
      <c r="O22" s="253"/>
      <c r="P22" s="253"/>
      <c r="Q22" s="253"/>
      <c r="R22" s="253"/>
      <c r="S22" s="253"/>
      <c r="T22" s="253"/>
      <c r="U22" s="253"/>
      <c r="V22" s="253"/>
      <c r="W22" s="253"/>
      <c r="X22" s="253"/>
      <c r="Y22" s="253"/>
      <c r="Z22" s="253"/>
      <c r="AA22" s="253"/>
      <c r="AB22" s="253"/>
      <c r="AC22" s="253"/>
      <c r="AD22" s="253"/>
      <c r="AE22" s="253"/>
      <c r="AF22" s="253"/>
      <c r="AG22" s="253"/>
      <c r="AH22" s="254" t="s">
        <v>113</v>
      </c>
      <c r="AI22" s="255"/>
      <c r="AJ22" s="255"/>
      <c r="AK22" s="255"/>
      <c r="AL22" s="256"/>
      <c r="AM22" s="260" t="s">
        <v>46</v>
      </c>
      <c r="AN22" s="261"/>
      <c r="AO22" s="262"/>
      <c r="AP22" s="266" t="s">
        <v>11</v>
      </c>
      <c r="AQ22" s="267"/>
      <c r="AR22" s="270" t="s">
        <v>15</v>
      </c>
      <c r="AS22" s="206" t="s">
        <v>16</v>
      </c>
      <c r="AT22" s="221" t="s">
        <v>17</v>
      </c>
      <c r="AU22" s="241"/>
      <c r="AV22" s="241"/>
      <c r="AX22" s="242" t="s">
        <v>88</v>
      </c>
      <c r="AY22" s="243"/>
    </row>
    <row r="23" spans="2:59" x14ac:dyDescent="0.2">
      <c r="B23" s="10" t="s">
        <v>1</v>
      </c>
      <c r="C23" s="11">
        <f>DATE(YEAR(C22),MONTH(C22),DAY(C22))</f>
        <v>45597</v>
      </c>
      <c r="D23" s="11">
        <f>IF(MONTH(DATE(YEAR(C23),MONTH(C23),DAY(C23)+1))=MONTH($C22),DATE(YEAR(C23),MONTH(C23),DAY(C23)+1),"")</f>
        <v>45598</v>
      </c>
      <c r="E23" s="11">
        <f t="shared" ref="E23:AG23" si="16">IF(MONTH(DATE(YEAR(D23),MONTH(D23),DAY(D23)+1))=MONTH($C22),DATE(YEAR(D23),MONTH(D23),DAY(D23)+1),"")</f>
        <v>45599</v>
      </c>
      <c r="F23" s="11">
        <f t="shared" si="16"/>
        <v>45600</v>
      </c>
      <c r="G23" s="11">
        <f t="shared" si="16"/>
        <v>45601</v>
      </c>
      <c r="H23" s="11">
        <f t="shared" si="16"/>
        <v>45602</v>
      </c>
      <c r="I23" s="11">
        <f t="shared" si="16"/>
        <v>45603</v>
      </c>
      <c r="J23" s="11">
        <f t="shared" si="16"/>
        <v>45604</v>
      </c>
      <c r="K23" s="11">
        <f t="shared" si="16"/>
        <v>45605</v>
      </c>
      <c r="L23" s="11">
        <f t="shared" si="16"/>
        <v>45606</v>
      </c>
      <c r="M23" s="11">
        <f t="shared" si="16"/>
        <v>45607</v>
      </c>
      <c r="N23" s="11">
        <f t="shared" si="16"/>
        <v>45608</v>
      </c>
      <c r="O23" s="11">
        <f t="shared" si="16"/>
        <v>45609</v>
      </c>
      <c r="P23" s="11">
        <f t="shared" si="16"/>
        <v>45610</v>
      </c>
      <c r="Q23" s="11">
        <f t="shared" si="16"/>
        <v>45611</v>
      </c>
      <c r="R23" s="11">
        <f t="shared" si="16"/>
        <v>45612</v>
      </c>
      <c r="S23" s="11">
        <f t="shared" si="16"/>
        <v>45613</v>
      </c>
      <c r="T23" s="11">
        <f t="shared" si="16"/>
        <v>45614</v>
      </c>
      <c r="U23" s="11">
        <f t="shared" si="16"/>
        <v>45615</v>
      </c>
      <c r="V23" s="11">
        <f t="shared" si="16"/>
        <v>45616</v>
      </c>
      <c r="W23" s="11">
        <f t="shared" si="16"/>
        <v>45617</v>
      </c>
      <c r="X23" s="11">
        <f t="shared" si="16"/>
        <v>45618</v>
      </c>
      <c r="Y23" s="11">
        <f t="shared" si="16"/>
        <v>45619</v>
      </c>
      <c r="Z23" s="11">
        <f t="shared" si="16"/>
        <v>45620</v>
      </c>
      <c r="AA23" s="11">
        <f t="shared" si="16"/>
        <v>45621</v>
      </c>
      <c r="AB23" s="11">
        <f t="shared" si="16"/>
        <v>45622</v>
      </c>
      <c r="AC23" s="11">
        <f t="shared" si="16"/>
        <v>45623</v>
      </c>
      <c r="AD23" s="11">
        <f t="shared" si="16"/>
        <v>45624</v>
      </c>
      <c r="AE23" s="11">
        <f t="shared" si="16"/>
        <v>45625</v>
      </c>
      <c r="AF23" s="11">
        <f t="shared" si="16"/>
        <v>45626</v>
      </c>
      <c r="AG23" s="29" t="str">
        <f t="shared" si="16"/>
        <v/>
      </c>
      <c r="AH23" s="257"/>
      <c r="AI23" s="258"/>
      <c r="AJ23" s="258"/>
      <c r="AK23" s="258"/>
      <c r="AL23" s="259"/>
      <c r="AM23" s="263"/>
      <c r="AN23" s="264"/>
      <c r="AO23" s="265"/>
      <c r="AP23" s="268"/>
      <c r="AQ23" s="269"/>
      <c r="AR23" s="271"/>
      <c r="AS23" s="207"/>
      <c r="AT23" s="221"/>
      <c r="AU23" s="241"/>
      <c r="AV23" s="241"/>
      <c r="AX23" s="244"/>
      <c r="AY23" s="245"/>
    </row>
    <row r="24" spans="2:59" ht="13.5" customHeight="1" x14ac:dyDescent="0.2">
      <c r="B24" s="10" t="s">
        <v>2</v>
      </c>
      <c r="C24" s="12" t="str">
        <f t="shared" ref="C24:AG24" si="17">TEXT(C23,"aaa")</f>
        <v>金</v>
      </c>
      <c r="D24" s="12" t="str">
        <f t="shared" si="17"/>
        <v>土</v>
      </c>
      <c r="E24" s="12" t="str">
        <f t="shared" si="17"/>
        <v>日</v>
      </c>
      <c r="F24" s="12" t="str">
        <f t="shared" si="17"/>
        <v>月</v>
      </c>
      <c r="G24" s="12" t="str">
        <f t="shared" si="17"/>
        <v>火</v>
      </c>
      <c r="H24" s="12" t="str">
        <f t="shared" si="17"/>
        <v>水</v>
      </c>
      <c r="I24" s="12" t="str">
        <f t="shared" si="17"/>
        <v>木</v>
      </c>
      <c r="J24" s="12" t="str">
        <f t="shared" si="17"/>
        <v>金</v>
      </c>
      <c r="K24" s="12" t="str">
        <f t="shared" si="17"/>
        <v>土</v>
      </c>
      <c r="L24" s="12" t="str">
        <f t="shared" si="17"/>
        <v>日</v>
      </c>
      <c r="M24" s="12" t="str">
        <f t="shared" si="17"/>
        <v>月</v>
      </c>
      <c r="N24" s="12" t="str">
        <f t="shared" si="17"/>
        <v>火</v>
      </c>
      <c r="O24" s="12" t="str">
        <f t="shared" si="17"/>
        <v>水</v>
      </c>
      <c r="P24" s="12" t="str">
        <f t="shared" si="17"/>
        <v>木</v>
      </c>
      <c r="Q24" s="12" t="str">
        <f t="shared" si="17"/>
        <v>金</v>
      </c>
      <c r="R24" s="12" t="str">
        <f t="shared" si="17"/>
        <v>土</v>
      </c>
      <c r="S24" s="12" t="str">
        <f t="shared" si="17"/>
        <v>日</v>
      </c>
      <c r="T24" s="12" t="str">
        <f t="shared" si="17"/>
        <v>月</v>
      </c>
      <c r="U24" s="12" t="str">
        <f t="shared" si="17"/>
        <v>火</v>
      </c>
      <c r="V24" s="12" t="str">
        <f>TEXT(V23,"aaa")</f>
        <v>水</v>
      </c>
      <c r="W24" s="12" t="str">
        <f t="shared" si="17"/>
        <v>木</v>
      </c>
      <c r="X24" s="12" t="str">
        <f t="shared" si="17"/>
        <v>金</v>
      </c>
      <c r="Y24" s="12" t="str">
        <f t="shared" si="17"/>
        <v>土</v>
      </c>
      <c r="Z24" s="12" t="str">
        <f t="shared" si="17"/>
        <v>日</v>
      </c>
      <c r="AA24" s="12" t="str">
        <f t="shared" si="17"/>
        <v>月</v>
      </c>
      <c r="AB24" s="12" t="str">
        <f t="shared" si="17"/>
        <v>火</v>
      </c>
      <c r="AC24" s="12" t="str">
        <f t="shared" si="17"/>
        <v>水</v>
      </c>
      <c r="AD24" s="12" t="str">
        <f t="shared" si="17"/>
        <v>木</v>
      </c>
      <c r="AE24" s="12" t="str">
        <f t="shared" si="17"/>
        <v>金</v>
      </c>
      <c r="AF24" s="12" t="str">
        <f t="shared" si="17"/>
        <v>土</v>
      </c>
      <c r="AG24" s="78" t="str">
        <f t="shared" si="17"/>
        <v/>
      </c>
      <c r="AH24" s="246" t="s">
        <v>83</v>
      </c>
      <c r="AI24" s="247" t="s">
        <v>84</v>
      </c>
      <c r="AJ24" s="247" t="s">
        <v>85</v>
      </c>
      <c r="AK24" s="247" t="s">
        <v>86</v>
      </c>
      <c r="AL24" s="248" t="s">
        <v>87</v>
      </c>
      <c r="AM24" s="249" t="s">
        <v>40</v>
      </c>
      <c r="AN24" s="228" t="s">
        <v>12</v>
      </c>
      <c r="AO24" s="231" t="s">
        <v>47</v>
      </c>
      <c r="AP24" s="234" t="s">
        <v>40</v>
      </c>
      <c r="AQ24" s="237" t="s">
        <v>13</v>
      </c>
      <c r="AR24" s="240"/>
      <c r="AS24" s="221"/>
      <c r="AT24" s="221"/>
      <c r="AU24" s="79"/>
      <c r="AV24" s="79"/>
      <c r="AX24" s="223" t="s">
        <v>89</v>
      </c>
      <c r="AY24" s="224">
        <f>ABS(IF(WEEKDAY(C22,3)=0,7,WEEKDAY(C22,3)-7))</f>
        <v>3</v>
      </c>
    </row>
    <row r="25" spans="2:59" s="3" customFormat="1" ht="23.5" customHeight="1" x14ac:dyDescent="0.2">
      <c r="B25" s="225" t="s">
        <v>3</v>
      </c>
      <c r="C25" s="218" t="str">
        <f>IFERROR(VLOOKUP(C23,祝日一覧!$A:$C,3,FALSE),"")</f>
        <v/>
      </c>
      <c r="D25" s="218" t="str">
        <f>IFERROR(VLOOKUP(D23,祝日一覧!$A:$C,3,FALSE),"")</f>
        <v/>
      </c>
      <c r="E25" s="218" t="str">
        <f>IFERROR(VLOOKUP(E23,祝日一覧!$A:$C,3,FALSE),"")</f>
        <v>文化の日</v>
      </c>
      <c r="F25" s="218" t="str">
        <f>IFERROR(VLOOKUP(F23,祝日一覧!$A:$C,3,FALSE),"")</f>
        <v>振替休日</v>
      </c>
      <c r="G25" s="218" t="str">
        <f>IFERROR(VLOOKUP(G23,祝日一覧!$A:$C,3,FALSE),"")</f>
        <v/>
      </c>
      <c r="H25" s="218" t="str">
        <f>IFERROR(VLOOKUP(H23,祝日一覧!$A:$C,3,FALSE),"")</f>
        <v/>
      </c>
      <c r="I25" s="218" t="str">
        <f>IFERROR(VLOOKUP(I23,祝日一覧!$A:$C,3,FALSE),"")</f>
        <v/>
      </c>
      <c r="J25" s="218" t="str">
        <f>IFERROR(VLOOKUP(J23,祝日一覧!$A:$C,3,FALSE),"")</f>
        <v/>
      </c>
      <c r="K25" s="218" t="str">
        <f>IFERROR(VLOOKUP(K23,祝日一覧!$A:$C,3,FALSE),"")</f>
        <v/>
      </c>
      <c r="L25" s="218" t="str">
        <f>IFERROR(VLOOKUP(L23,祝日一覧!$A:$C,3,FALSE),"")</f>
        <v/>
      </c>
      <c r="M25" s="218" t="str">
        <f>IFERROR(VLOOKUP(M23,祝日一覧!$A:$C,3,FALSE),"")</f>
        <v/>
      </c>
      <c r="N25" s="218" t="str">
        <f>IFERROR(VLOOKUP(N23,祝日一覧!$A:$C,3,FALSE),"")</f>
        <v/>
      </c>
      <c r="O25" s="218" t="str">
        <f>IFERROR(VLOOKUP(O23,祝日一覧!$A:$C,3,FALSE),"")</f>
        <v/>
      </c>
      <c r="P25" s="218" t="str">
        <f>IFERROR(VLOOKUP(P23,祝日一覧!$A:$C,3,FALSE),"")</f>
        <v/>
      </c>
      <c r="Q25" s="218" t="str">
        <f>IFERROR(VLOOKUP(Q23,祝日一覧!$A:$C,3,FALSE),"")</f>
        <v/>
      </c>
      <c r="R25" s="218" t="str">
        <f>IFERROR(VLOOKUP(R23,祝日一覧!$A:$C,3,FALSE),"")</f>
        <v/>
      </c>
      <c r="S25" s="218" t="str">
        <f>IFERROR(VLOOKUP(S23,祝日一覧!$A:$C,3,FALSE),"")</f>
        <v/>
      </c>
      <c r="T25" s="218" t="str">
        <f>IFERROR(VLOOKUP(T23,祝日一覧!$A:$C,3,FALSE),"")</f>
        <v/>
      </c>
      <c r="U25" s="218" t="str">
        <f>IFERROR(VLOOKUP(U23,祝日一覧!$A:$C,3,FALSE),"")</f>
        <v/>
      </c>
      <c r="V25" s="218" t="str">
        <f>IFERROR(VLOOKUP(V23,祝日一覧!$A:$C,3,FALSE),"")</f>
        <v/>
      </c>
      <c r="W25" s="218" t="str">
        <f>IFERROR(VLOOKUP(W23,祝日一覧!$A:$C,3,FALSE),"")</f>
        <v/>
      </c>
      <c r="X25" s="218" t="str">
        <f>IFERROR(VLOOKUP(X23,祝日一覧!$A:$C,3,FALSE),"")</f>
        <v/>
      </c>
      <c r="Y25" s="218" t="str">
        <f>IFERROR(VLOOKUP(Y23,祝日一覧!$A:$C,3,FALSE),"")</f>
        <v>勤労感謝の日</v>
      </c>
      <c r="Z25" s="218" t="str">
        <f>IFERROR(VLOOKUP(Z23,祝日一覧!$A:$C,3,FALSE),"")</f>
        <v/>
      </c>
      <c r="AA25" s="218" t="str">
        <f>IFERROR(VLOOKUP(AA23,祝日一覧!$A:$C,3,FALSE),"")</f>
        <v/>
      </c>
      <c r="AB25" s="218" t="str">
        <f>IFERROR(VLOOKUP(AB23,祝日一覧!$A:$C,3,FALSE),"")</f>
        <v/>
      </c>
      <c r="AC25" s="218" t="str">
        <f>IFERROR(VLOOKUP(AC23,祝日一覧!$A:$C,3,FALSE),"")</f>
        <v/>
      </c>
      <c r="AD25" s="218" t="str">
        <f>IFERROR(VLOOKUP(AD23,祝日一覧!$A:$C,3,FALSE),"")</f>
        <v/>
      </c>
      <c r="AE25" s="218" t="str">
        <f>IFERROR(VLOOKUP(AE23,祝日一覧!$A:$C,3,FALSE),"")</f>
        <v/>
      </c>
      <c r="AF25" s="218" t="str">
        <f>IFERROR(VLOOKUP(AF23,祝日一覧!$A:$C,3,FALSE),"")</f>
        <v/>
      </c>
      <c r="AG25" s="208" t="str">
        <f>IFERROR(VLOOKUP(AG23,祝日一覧!$A:$C,3,FALSE),"")</f>
        <v/>
      </c>
      <c r="AH25" s="246"/>
      <c r="AI25" s="247"/>
      <c r="AJ25" s="247"/>
      <c r="AK25" s="247"/>
      <c r="AL25" s="248"/>
      <c r="AM25" s="250"/>
      <c r="AN25" s="229"/>
      <c r="AO25" s="232"/>
      <c r="AP25" s="235"/>
      <c r="AQ25" s="238"/>
      <c r="AR25" s="240"/>
      <c r="AS25" s="221"/>
      <c r="AT25" s="222"/>
      <c r="AU25" s="126"/>
      <c r="AV25" s="123"/>
      <c r="AW25" s="40"/>
      <c r="AX25" s="223"/>
      <c r="AY25" s="224"/>
    </row>
    <row r="26" spans="2:59" s="3" customFormat="1" ht="43" customHeight="1" x14ac:dyDescent="0.2">
      <c r="B26" s="226"/>
      <c r="C26" s="219"/>
      <c r="D26" s="219"/>
      <c r="E26" s="219"/>
      <c r="F26" s="219"/>
      <c r="G26" s="219"/>
      <c r="H26" s="219"/>
      <c r="I26" s="219"/>
      <c r="J26" s="219"/>
      <c r="K26" s="219"/>
      <c r="L26" s="219"/>
      <c r="M26" s="219"/>
      <c r="N26" s="219"/>
      <c r="O26" s="219"/>
      <c r="P26" s="219"/>
      <c r="Q26" s="219"/>
      <c r="R26" s="219"/>
      <c r="S26" s="219"/>
      <c r="T26" s="219"/>
      <c r="U26" s="219"/>
      <c r="V26" s="219"/>
      <c r="W26" s="219"/>
      <c r="X26" s="219"/>
      <c r="Y26" s="219"/>
      <c r="Z26" s="219"/>
      <c r="AA26" s="219"/>
      <c r="AB26" s="219"/>
      <c r="AC26" s="219"/>
      <c r="AD26" s="219"/>
      <c r="AE26" s="219"/>
      <c r="AF26" s="219"/>
      <c r="AG26" s="209"/>
      <c r="AH26" s="93" t="str">
        <f>IF($AY24=7,DBCS(1&amp;"日～"&amp;7&amp;"日"),DBCS("前"&amp;DAY(EOMONTH($C22-1,0))-6+$AY24&amp;"日～"&amp;$AY24&amp;"日"))</f>
        <v>前２８日～３日</v>
      </c>
      <c r="AI26" s="112" t="str">
        <f>DBCS($AY24+1&amp;"日～"&amp;$AY24+7&amp;"日")</f>
        <v>４日～１０日</v>
      </c>
      <c r="AJ26" s="112" t="str">
        <f>DBCS($AY24+8&amp;"日～"&amp;$AY24+14&amp;"日")</f>
        <v>１１日～１７日</v>
      </c>
      <c r="AK26" s="112" t="str">
        <f>DBCS($AY24+15&amp;"日～"&amp;$AY24+21&amp;"日")</f>
        <v>１８日～２４日</v>
      </c>
      <c r="AL26" s="113" t="str">
        <f>IF(AND(AY24=7,AY28=0),"-",IF($AY32=3,"-",DBCS($AY24+22&amp;"日～"&amp;$AY24+28&amp;"日")))</f>
        <v>-</v>
      </c>
      <c r="AM26" s="250"/>
      <c r="AN26" s="229"/>
      <c r="AO26" s="232"/>
      <c r="AP26" s="235"/>
      <c r="AQ26" s="238"/>
      <c r="AR26" s="108"/>
      <c r="AS26" s="107"/>
      <c r="AT26" s="107"/>
      <c r="AU26" s="109"/>
      <c r="AV26" s="109"/>
      <c r="AW26" s="40"/>
      <c r="AX26" s="99" t="s">
        <v>90</v>
      </c>
      <c r="AY26" s="100">
        <f>DAY(EOMONTH(C22,0))</f>
        <v>30</v>
      </c>
      <c r="BA26" s="211" t="s">
        <v>105</v>
      </c>
      <c r="BB26" s="212"/>
      <c r="BC26" s="212"/>
      <c r="BD26" s="212"/>
      <c r="BE26" s="212"/>
      <c r="BF26" s="212"/>
      <c r="BG26" s="213"/>
    </row>
    <row r="27" spans="2:59" s="3" customFormat="1" ht="19.5" customHeight="1" x14ac:dyDescent="0.2">
      <c r="B27" s="226"/>
      <c r="C27" s="219"/>
      <c r="D27" s="219"/>
      <c r="E27" s="219"/>
      <c r="F27" s="219"/>
      <c r="G27" s="219"/>
      <c r="H27" s="219"/>
      <c r="I27" s="219"/>
      <c r="J27" s="219"/>
      <c r="K27" s="219"/>
      <c r="L27" s="219"/>
      <c r="M27" s="219"/>
      <c r="N27" s="219"/>
      <c r="O27" s="219"/>
      <c r="P27" s="219"/>
      <c r="Q27" s="219"/>
      <c r="R27" s="219"/>
      <c r="S27" s="219"/>
      <c r="T27" s="219"/>
      <c r="U27" s="219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09"/>
      <c r="AH27" s="93" t="str">
        <f ca="1">IF(AH28&gt;=0.285,"達成","未")</f>
        <v>達成</v>
      </c>
      <c r="AI27" s="166" t="str">
        <f ca="1">IF(AI28&gt;=0.285,"達成","未")</f>
        <v>達成</v>
      </c>
      <c r="AJ27" s="166" t="str">
        <f t="shared" ref="AJ27" ca="1" si="18">IF(AJ28&gt;=0.285,"達成","未")</f>
        <v>達成</v>
      </c>
      <c r="AK27" s="166" t="str">
        <f t="shared" ref="AK27" ca="1" si="19">IF(AK28&gt;=0.285,"達成","未")</f>
        <v>達成</v>
      </c>
      <c r="AL27" s="167" t="str">
        <f ca="1">IF(AL28="-","-",IF(AL28&gt;=0.285,"達成","未"))</f>
        <v>-</v>
      </c>
      <c r="AM27" s="251"/>
      <c r="AN27" s="230"/>
      <c r="AO27" s="233"/>
      <c r="AP27" s="236"/>
      <c r="AQ27" s="239"/>
      <c r="AR27" s="163"/>
      <c r="AS27" s="164"/>
      <c r="AT27" s="164"/>
      <c r="AU27" s="165"/>
      <c r="AV27" s="165"/>
      <c r="AW27" s="40"/>
      <c r="AX27" s="99"/>
      <c r="AY27" s="100"/>
      <c r="BA27" s="160"/>
      <c r="BB27" s="161"/>
      <c r="BC27" s="161"/>
      <c r="BD27" s="161"/>
      <c r="BE27" s="161"/>
      <c r="BF27" s="161"/>
      <c r="BG27" s="162"/>
    </row>
    <row r="28" spans="2:59" s="4" customFormat="1" ht="20.149999999999999" customHeight="1" thickBot="1" x14ac:dyDescent="0.25">
      <c r="B28" s="226"/>
      <c r="C28" s="219"/>
      <c r="D28" s="219"/>
      <c r="E28" s="219"/>
      <c r="F28" s="219"/>
      <c r="G28" s="219"/>
      <c r="H28" s="219"/>
      <c r="I28" s="219"/>
      <c r="J28" s="219"/>
      <c r="K28" s="219"/>
      <c r="L28" s="219"/>
      <c r="M28" s="219"/>
      <c r="N28" s="219"/>
      <c r="O28" s="219"/>
      <c r="P28" s="219"/>
      <c r="Q28" s="219"/>
      <c r="R28" s="219"/>
      <c r="S28" s="219"/>
      <c r="T28" s="219"/>
      <c r="U28" s="219"/>
      <c r="V28" s="219"/>
      <c r="W28" s="219"/>
      <c r="X28" s="219"/>
      <c r="Y28" s="219"/>
      <c r="Z28" s="219"/>
      <c r="AA28" s="219"/>
      <c r="AB28" s="219"/>
      <c r="AC28" s="219"/>
      <c r="AD28" s="219"/>
      <c r="AE28" s="219"/>
      <c r="AF28" s="219"/>
      <c r="AG28" s="209"/>
      <c r="AH28" s="120">
        <f ca="1">AVERAGE(AH29:AH34)</f>
        <v>0.36190476190476195</v>
      </c>
      <c r="AI28" s="103">
        <f t="shared" ref="AI28:AK28" ca="1" si="20">AVERAGE(AI29:AI34)</f>
        <v>0.5714285714285714</v>
      </c>
      <c r="AJ28" s="103">
        <f t="shared" ca="1" si="20"/>
        <v>0.47619047619047611</v>
      </c>
      <c r="AK28" s="103">
        <f t="shared" ca="1" si="20"/>
        <v>0.5714285714285714</v>
      </c>
      <c r="AL28" s="104" t="str">
        <f ca="1">IFERROR(AVERAGE(AL29:AL34),"-")</f>
        <v>-</v>
      </c>
      <c r="AM28" s="64"/>
      <c r="AN28" s="48">
        <f>AVERAGE(AN29:AN34)</f>
        <v>0.3666666666666667</v>
      </c>
      <c r="AO28" s="30" t="str">
        <f>IF(AN28&gt;=0.285,"達成","未")</f>
        <v>達成</v>
      </c>
      <c r="AP28" s="71"/>
      <c r="AQ28" s="72">
        <f>AVERAGE(AQ29:AQ34)</f>
        <v>0.33872953788208027</v>
      </c>
      <c r="AR28" s="62" t="s">
        <v>15</v>
      </c>
      <c r="AS28" s="49" t="s">
        <v>16</v>
      </c>
      <c r="AT28" s="50" t="s">
        <v>58</v>
      </c>
      <c r="AU28" s="38" t="s">
        <v>56</v>
      </c>
      <c r="AV28" s="37" t="s">
        <v>57</v>
      </c>
      <c r="AW28" s="60" t="s">
        <v>66</v>
      </c>
      <c r="AX28" s="214" t="s">
        <v>91</v>
      </c>
      <c r="AY28" s="215">
        <f>MOD(AY26-AY24,7)</f>
        <v>6</v>
      </c>
      <c r="AZ28" s="97" t="s">
        <v>106</v>
      </c>
      <c r="BA28" s="111"/>
      <c r="BB28" s="111" t="s">
        <v>83</v>
      </c>
      <c r="BC28" s="111" t="s">
        <v>84</v>
      </c>
      <c r="BD28" s="111" t="s">
        <v>85</v>
      </c>
      <c r="BE28" s="111" t="s">
        <v>86</v>
      </c>
      <c r="BF28" s="111" t="s">
        <v>87</v>
      </c>
      <c r="BG28" s="111" t="s">
        <v>101</v>
      </c>
    </row>
    <row r="29" spans="2:59" s="4" customFormat="1" ht="20.149999999999999" customHeight="1" x14ac:dyDescent="0.2">
      <c r="B29" s="51" t="str">
        <f>IF($R$5&lt;&gt;"",$R$5,"-")</f>
        <v>A</v>
      </c>
      <c r="C29" s="84" t="s">
        <v>80</v>
      </c>
      <c r="D29" s="84"/>
      <c r="E29" s="84" t="s">
        <v>80</v>
      </c>
      <c r="F29" s="84" t="s">
        <v>80</v>
      </c>
      <c r="G29" s="84" t="s">
        <v>80</v>
      </c>
      <c r="H29" s="84"/>
      <c r="I29" s="84"/>
      <c r="J29" s="84"/>
      <c r="K29" s="84" t="s">
        <v>80</v>
      </c>
      <c r="L29" s="84" t="s">
        <v>80</v>
      </c>
      <c r="M29" s="84"/>
      <c r="N29" s="84"/>
      <c r="O29" s="84"/>
      <c r="P29" s="84"/>
      <c r="Q29" s="84"/>
      <c r="R29" s="84" t="s">
        <v>80</v>
      </c>
      <c r="S29" s="84" t="s">
        <v>80</v>
      </c>
      <c r="T29" s="84"/>
      <c r="U29" s="84"/>
      <c r="V29" s="84"/>
      <c r="W29" s="84"/>
      <c r="X29" s="84"/>
      <c r="Y29" s="84" t="s">
        <v>80</v>
      </c>
      <c r="Z29" s="84" t="s">
        <v>80</v>
      </c>
      <c r="AA29" s="84"/>
      <c r="AB29" s="84"/>
      <c r="AC29" s="159" t="s">
        <v>80</v>
      </c>
      <c r="AD29" s="84"/>
      <c r="AE29" s="84"/>
      <c r="AF29" s="84" t="s">
        <v>80</v>
      </c>
      <c r="AG29" s="61"/>
      <c r="AH29" s="122">
        <f ca="1">IFERROR(IF(B29="-","-",IF(AY24=7,COUNTIF(OFFSET($C29,0,0,1,$AY24),"○")/(7-BB29),(COUNTIF(OFFSET($C29,0,0,1,$AY24),"○")+COUNTIF(OFFSET($C29,-14,DAY(EOMONTH(C22-1,0))-7+$AY24,1,7-$AY24),"○"))/(7-BB29))),"-")</f>
        <v>0.6</v>
      </c>
      <c r="AI29" s="116">
        <f ca="1">IF($B29="-","-",COUNTIF(OFFSET($C29,0,$AY24,1,7),"○")/7-BC29)</f>
        <v>0.5714285714285714</v>
      </c>
      <c r="AJ29" s="145">
        <f ca="1">IF($B29="-","-",COUNTIF(OFFSET($C29,0,$AY24,1,7),"○")/7-BD29)</f>
        <v>0.5714285714285714</v>
      </c>
      <c r="AK29" s="145">
        <f ca="1">IF($B29="-","-",COUNTIF(OFFSET($C29,0,$AY24,1,7),"○")/7-BE29)</f>
        <v>0.5714285714285714</v>
      </c>
      <c r="AL29" s="146" t="str">
        <f ca="1">IF($B29="-","-",IF((AY32+SIGN(AY24))&lt;5,"-",COUNTIF(OFFSET(C29,0,AY24+21,1,7),"○")/(7-BF29)))</f>
        <v>-</v>
      </c>
      <c r="AM29" s="65">
        <f>AU29</f>
        <v>12</v>
      </c>
      <c r="AN29" s="41">
        <f>IFERROR(AM29/AS29,"")</f>
        <v>0.4</v>
      </c>
      <c r="AO29" s="67" t="str">
        <f t="shared" ref="AO29:AO34" si="21">IFERROR(IF(B29="-",B29,IF(AM29/AS29&gt;=0.285,"達成","未")),"-")</f>
        <v>達成</v>
      </c>
      <c r="AP29" s="73">
        <f t="shared" ref="AP29:AP34" si="22">AV29</f>
        <v>21</v>
      </c>
      <c r="AQ29" s="74">
        <f>IFERROR(AP29/AT29,"")</f>
        <v>0.3559322033898305</v>
      </c>
      <c r="AR29" s="80">
        <f>COUNT(C23:AG23)</f>
        <v>30</v>
      </c>
      <c r="AS29" s="157">
        <f t="shared" ref="AS29:AS34" si="23">IF(OR(B29="-",B29=""),0,IFERROR(AR29-COUNTIF(C29:AG29,"外"),))</f>
        <v>30</v>
      </c>
      <c r="AT29" s="81">
        <f t="shared" ref="AT29:AT34" si="24">AS29+AT15</f>
        <v>59</v>
      </c>
      <c r="AU29" s="81">
        <f t="shared" ref="AU29:AU34" si="25">COUNTIF(C29:AG29,"○")</f>
        <v>12</v>
      </c>
      <c r="AV29" s="81">
        <f t="shared" ref="AV29:AV34" si="26">AV15+AU29</f>
        <v>21</v>
      </c>
      <c r="AW29" s="98">
        <f>IF(C22&gt;DATE($K$6,$M$6,1),0,IF(SUM(AS29:AS34)=0,1,IF(AO28="達成",1,0)))</f>
        <v>1</v>
      </c>
      <c r="AX29" s="214"/>
      <c r="AY29" s="215"/>
      <c r="AZ29" s="98">
        <f ca="1">IF(C22&gt;DATE($K$6,$M$6,1),0,IF(SUM(AS29:AS34)=0,1,IF(AND(AH28&gt;0.285,AI28&gt;0.285,AJ28&gt;0.285,AK28&gt;0.285,AL28&gt;0.285),1,0)))</f>
        <v>1</v>
      </c>
      <c r="BA29" s="111" t="s">
        <v>95</v>
      </c>
      <c r="BB29" s="111">
        <f ca="1">IF(AY24=7,COUNTIF(OFFSET($C29,0,0,1,$AY24),"外"),COUNTIF(OFFSET($C29,0,0,1,$AY24),"外")+COUNTIF(OFFSET($C29,-13,DAY(EOMONTH(C22-1,0))-7+$AY24,1,7-$AY24),"外"))</f>
        <v>2</v>
      </c>
      <c r="BC29" s="111">
        <f ca="1">COUNTIF(OFFSET($C29,0,$AY24,1,7),"外")</f>
        <v>0</v>
      </c>
      <c r="BD29" s="111">
        <f ca="1">COUNTIF(OFFSET($C29,0,$AY24+7,1,7),"外")</f>
        <v>0</v>
      </c>
      <c r="BE29" s="111">
        <f ca="1">COUNTIF(OFFSET($C29,0,$AY24+14,1,7),"外")</f>
        <v>0</v>
      </c>
      <c r="BF29" s="111">
        <f ca="1">COUNTIF(OFFSET(C29,0,AY24+21,1,7),"外")</f>
        <v>0</v>
      </c>
      <c r="BG29" s="111">
        <f ca="1">SUM(BB29:BF29)</f>
        <v>2</v>
      </c>
    </row>
    <row r="30" spans="2:59" s="4" customFormat="1" ht="20.149999999999999" customHeight="1" x14ac:dyDescent="0.2">
      <c r="B30" s="45" t="str">
        <f>IF($S$5&lt;&gt;"",$S$5,"-")</f>
        <v>B</v>
      </c>
      <c r="C30" s="12"/>
      <c r="D30" s="12"/>
      <c r="E30" s="12"/>
      <c r="F30" s="12" t="s">
        <v>80</v>
      </c>
      <c r="G30" s="12" t="s">
        <v>80</v>
      </c>
      <c r="H30" s="12"/>
      <c r="I30" s="12"/>
      <c r="J30" s="12"/>
      <c r="K30" s="12" t="s">
        <v>80</v>
      </c>
      <c r="L30" s="12" t="s">
        <v>80</v>
      </c>
      <c r="M30" s="12"/>
      <c r="N30" s="12"/>
      <c r="O30" s="12"/>
      <c r="P30" s="12"/>
      <c r="Q30" s="12"/>
      <c r="R30" s="12" t="s">
        <v>80</v>
      </c>
      <c r="S30" s="12" t="s">
        <v>80</v>
      </c>
      <c r="T30" s="12"/>
      <c r="U30" s="12"/>
      <c r="V30" s="12"/>
      <c r="W30" s="12"/>
      <c r="X30" s="12"/>
      <c r="Y30" s="12" t="s">
        <v>80</v>
      </c>
      <c r="Z30" s="12" t="s">
        <v>80</v>
      </c>
      <c r="AA30" s="12"/>
      <c r="AB30" s="12"/>
      <c r="AC30" s="12" t="s">
        <v>80</v>
      </c>
      <c r="AD30" s="12"/>
      <c r="AE30" s="12"/>
      <c r="AF30" s="12" t="s">
        <v>80</v>
      </c>
      <c r="AG30" s="78"/>
      <c r="AH30" s="90">
        <f ca="1">IFERROR(IF(B15="-","-",IF(AY24=7,COUNTIF(OFFSET($C30,0,0,1,$AY24),"○")/(7-BB30),(COUNTIF(OFFSET($C30,0,0,1,$AY24),"○")+COUNTIF(OFFSET($C30,-14,DAY(EOMONTH(C22-1,0))-7+$AY24,1,7-$AY24),"○"))/(7-BB30))),"-")</f>
        <v>0.2</v>
      </c>
      <c r="AI30" s="89">
        <f ca="1">IF(B30="-","-",COUNTIF(OFFSET($C30,0,$AY24,1,7),"○")/7-BC30)</f>
        <v>0.5714285714285714</v>
      </c>
      <c r="AJ30" s="89">
        <f ca="1">IF($B30="-","-",COUNTIF(OFFSET($C30,0,$AY25,1,7),"○")/7-BD30)</f>
        <v>0.2857142857142857</v>
      </c>
      <c r="AK30" s="89">
        <f ca="1">IF($B30="-","-",COUNTIF(OFFSET($C30,0,$AY24,1,7),"○")/7-BE30)</f>
        <v>0.5714285714285714</v>
      </c>
      <c r="AL30" s="105" t="str">
        <f ca="1">IF($B30="-","-",IF((AY32+SIGN(AY24))&lt;5,"-",COUNTIF(OFFSET(C30,0,AY24+21,1,7),"○")/(7-BF30)))</f>
        <v>-</v>
      </c>
      <c r="AM30" s="118">
        <f t="shared" ref="AM30:AM32" si="27">AU30</f>
        <v>10</v>
      </c>
      <c r="AN30" s="41">
        <f t="shared" ref="AN30" si="28">IFERROR(AM30/AS30,"")</f>
        <v>0.33333333333333331</v>
      </c>
      <c r="AO30" s="66" t="str">
        <f t="shared" si="21"/>
        <v>達成</v>
      </c>
      <c r="AP30" s="119">
        <f t="shared" si="22"/>
        <v>17</v>
      </c>
      <c r="AQ30" s="75">
        <f t="shared" ref="AQ30:AQ32" si="29">IFERROR(AP30/AT30,"")</f>
        <v>0.32692307692307693</v>
      </c>
      <c r="AR30" s="80">
        <f>COUNT(C23:AG23)</f>
        <v>30</v>
      </c>
      <c r="AS30" s="157">
        <f t="shared" si="23"/>
        <v>30</v>
      </c>
      <c r="AT30" s="81">
        <f t="shared" si="24"/>
        <v>52</v>
      </c>
      <c r="AU30" s="81">
        <f t="shared" si="25"/>
        <v>10</v>
      </c>
      <c r="AV30" s="81">
        <f t="shared" si="26"/>
        <v>17</v>
      </c>
      <c r="AW30" s="40"/>
      <c r="AX30" s="216" t="s">
        <v>92</v>
      </c>
      <c r="AY30" s="196">
        <f>SIGN(AY24)+SIGN(AY28)+AY32</f>
        <v>5</v>
      </c>
      <c r="BA30" s="111" t="s">
        <v>96</v>
      </c>
      <c r="BB30" s="111">
        <f ca="1">IF(AY24=7,COUNTIF(OFFSET($C30,0,0,1,$AY24),"外"),COUNTIF(OFFSET($C30,0,0,1,$AY24),"外")+COUNTIF(OFFSET($C30,-13,DAY(EOMONTH(C22-1,0))-7+$AY24,1,7-$AY24),"外"))</f>
        <v>2</v>
      </c>
      <c r="BC30" s="111">
        <f ca="1">COUNTIF(OFFSET($C30,0,$AY24,1,7),"外")</f>
        <v>0</v>
      </c>
      <c r="BD30" s="111">
        <f ca="1">COUNTIF(OFFSET($C30,0,$AY24+7,1,7),"外")</f>
        <v>0</v>
      </c>
      <c r="BE30" s="111">
        <f ca="1">COUNTIF(OFFSET($C30,0,$AY24+14,1,7),"外")</f>
        <v>0</v>
      </c>
      <c r="BF30" s="111">
        <f ca="1">COUNTIF(OFFSET(C30,0,AY24+21,1,7),"外")</f>
        <v>0</v>
      </c>
      <c r="BG30" s="111">
        <f t="shared" ref="BG30:BG32" ca="1" si="30">SUM(BB30:BF30)</f>
        <v>2</v>
      </c>
    </row>
    <row r="31" spans="2:59" s="4" customFormat="1" ht="20.149999999999999" customHeight="1" x14ac:dyDescent="0.2">
      <c r="B31" s="45" t="str">
        <f>IF($T$5&lt;&gt;"",$T$5,"-")</f>
        <v>C</v>
      </c>
      <c r="C31" s="12"/>
      <c r="D31" s="12" t="s">
        <v>80</v>
      </c>
      <c r="E31" s="12"/>
      <c r="F31" s="12" t="s">
        <v>80</v>
      </c>
      <c r="G31" s="12" t="s">
        <v>80</v>
      </c>
      <c r="H31" s="12"/>
      <c r="I31" s="12"/>
      <c r="J31" s="12"/>
      <c r="K31" s="12" t="s">
        <v>80</v>
      </c>
      <c r="L31" s="12" t="s">
        <v>80</v>
      </c>
      <c r="M31" s="12"/>
      <c r="N31" s="12"/>
      <c r="O31" s="12"/>
      <c r="P31" s="12"/>
      <c r="Q31" s="12"/>
      <c r="R31" s="12" t="s">
        <v>80</v>
      </c>
      <c r="S31" s="12" t="s">
        <v>80</v>
      </c>
      <c r="T31" s="12"/>
      <c r="U31" s="12"/>
      <c r="V31" s="12"/>
      <c r="W31" s="12"/>
      <c r="X31" s="12"/>
      <c r="Y31" s="12" t="s">
        <v>80</v>
      </c>
      <c r="Z31" s="12" t="s">
        <v>80</v>
      </c>
      <c r="AA31" s="12"/>
      <c r="AB31" s="12"/>
      <c r="AC31" s="12" t="s">
        <v>80</v>
      </c>
      <c r="AD31" s="12"/>
      <c r="AE31" s="12"/>
      <c r="AF31" s="12" t="s">
        <v>80</v>
      </c>
      <c r="AG31" s="78"/>
      <c r="AH31" s="90">
        <f ca="1">IFERROR(IF(B31="-","-",IF(AY24=7,COUNTIF(OFFSET($C31,0,0,1,$AY24),"○")/(7-BB31),(COUNTIF(OFFSET($C31,0,0,1,$AY24),"○")+COUNTIF(OFFSET($C31,-14,DAY(EOMONTH(C22-1,0))-7+$AY24,1,7-$AY24),"○"))/(7-BB31))),"-")</f>
        <v>0.2857142857142857</v>
      </c>
      <c r="AI31" s="89">
        <f ca="1">IF(B31="-","-",COUNTIF(OFFSET($C31,0,$AY24,1,7),"○")/7-BC31)</f>
        <v>0.5714285714285714</v>
      </c>
      <c r="AJ31" s="89">
        <f ca="1">IF($B31="-","-",COUNTIF(OFFSET($C31,0,$AY24,1,7),"○")/7-BD31)</f>
        <v>0.5714285714285714</v>
      </c>
      <c r="AK31" s="89">
        <f ca="1">IF($B31="-","-",COUNTIF(OFFSET($C31,0,$AY24,1,7),"○")/7-BE31)</f>
        <v>0.5714285714285714</v>
      </c>
      <c r="AL31" s="105" t="str">
        <f ca="1">IF($B31="-","-",IF((AY32+SIGN(AY24))&lt;5,"-",COUNTIF(OFFSET(C31,0,AY24+21,1,7),"○")/(7-BF31)))</f>
        <v>-</v>
      </c>
      <c r="AM31" s="118">
        <f t="shared" si="27"/>
        <v>11</v>
      </c>
      <c r="AN31" s="41">
        <f>IFERROR(AM31/AS31,"")</f>
        <v>0.36666666666666664</v>
      </c>
      <c r="AO31" s="66" t="str">
        <f t="shared" si="21"/>
        <v>達成</v>
      </c>
      <c r="AP31" s="119">
        <f t="shared" si="22"/>
        <v>19</v>
      </c>
      <c r="AQ31" s="75">
        <f t="shared" si="29"/>
        <v>0.33333333333333331</v>
      </c>
      <c r="AR31" s="80">
        <f>COUNT(C23:AG23)</f>
        <v>30</v>
      </c>
      <c r="AS31" s="157">
        <f t="shared" si="23"/>
        <v>30</v>
      </c>
      <c r="AT31" s="81">
        <f t="shared" si="24"/>
        <v>57</v>
      </c>
      <c r="AU31" s="81">
        <f t="shared" si="25"/>
        <v>11</v>
      </c>
      <c r="AV31" s="81">
        <f t="shared" si="26"/>
        <v>19</v>
      </c>
      <c r="AW31" s="40"/>
      <c r="AX31" s="217"/>
      <c r="AY31" s="197"/>
      <c r="BA31" s="111" t="s">
        <v>97</v>
      </c>
      <c r="BB31" s="111">
        <f ca="1">IF(AY24=7,COUNTIF(OFFSET($C31,0,0,1,$AY24),"外"),COUNTIF(OFFSET($C31,0,0,1,$AY24),"外")+COUNTIF(OFFSET($C31,-13,DAY(EOMONTH(C22-1,0))-7+$AY24,1,7-$AY24),"外"))</f>
        <v>0</v>
      </c>
      <c r="BC31" s="111">
        <f ca="1">COUNTIF(OFFSET($C31,0,$AY24,1,7),"外")</f>
        <v>0</v>
      </c>
      <c r="BD31" s="111">
        <f ca="1">COUNTIF(OFFSET($C31,0,$AY24+7,1,7),"外")</f>
        <v>0</v>
      </c>
      <c r="BE31" s="111">
        <f ca="1">COUNTIF(OFFSET($C31,0,$AY24+14,1,7),"外")</f>
        <v>0</v>
      </c>
      <c r="BF31" s="111">
        <f ca="1">COUNTIF(OFFSET(C31,0,AY24+21,1,7),"外")</f>
        <v>0</v>
      </c>
      <c r="BG31" s="111">
        <f t="shared" ca="1" si="30"/>
        <v>0</v>
      </c>
    </row>
    <row r="32" spans="2:59" s="4" customFormat="1" ht="20.149999999999999" customHeight="1" x14ac:dyDescent="0.2">
      <c r="B32" s="45" t="str">
        <f>IF($U$5&lt;&gt;"",$U$5,"-")</f>
        <v>-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78"/>
      <c r="AH32" s="90" t="str">
        <f ca="1">IFERROR(IF(B32="-","-",IF(AY24=7,COUNTIF(OFFSET($C32,0,0,1,$AY24),"○")/(7-BB32),(COUNTIF(OFFSET($C32,0,0,1,$AY24),"○")+COUNTIF(OFFSET($C32,-14,DAY(EOMONTH(C22-1,0))-7+$AY24,1,7-$AY24),"○"))/(7-BB32))),"-")</f>
        <v>-</v>
      </c>
      <c r="AI32" s="89" t="str">
        <f ca="1">IF(B32="-","-",COUNTIF(OFFSET($C32,0,$AY24,1,7),"○")/7-BC32)</f>
        <v>-</v>
      </c>
      <c r="AJ32" s="89" t="str">
        <f ca="1">IF($B32="-","-",COUNTIF(OFFSET($C32,0,$AY24,1,7),"○")/7-BD32)</f>
        <v>-</v>
      </c>
      <c r="AK32" s="89" t="str">
        <f ca="1">IF($B32="-","-",COUNTIF(OFFSET($C32,0,$AY24,1,7),"○")/7-BE32)</f>
        <v>-</v>
      </c>
      <c r="AL32" s="105" t="str">
        <f ca="1">IF($B32="-","-",IF((AY32+SIGN(AY24))&lt;5,"-",COUNTIF(OFFSET(C32,0,AY24+21,1,7),"○")/(7-BF32)))</f>
        <v>-</v>
      </c>
      <c r="AM32" s="118">
        <f t="shared" si="27"/>
        <v>0</v>
      </c>
      <c r="AN32" s="41" t="str">
        <f t="shared" ref="AN32:AN33" si="31">IFERROR(AM32/AS32,"")</f>
        <v/>
      </c>
      <c r="AO32" s="66" t="str">
        <f t="shared" si="21"/>
        <v>-</v>
      </c>
      <c r="AP32" s="119">
        <f t="shared" si="22"/>
        <v>0</v>
      </c>
      <c r="AQ32" s="75" t="str">
        <f t="shared" si="29"/>
        <v/>
      </c>
      <c r="AR32" s="80">
        <f>COUNT(C23:AG23)</f>
        <v>30</v>
      </c>
      <c r="AS32" s="157">
        <f t="shared" si="23"/>
        <v>0</v>
      </c>
      <c r="AT32" s="81">
        <f t="shared" si="24"/>
        <v>0</v>
      </c>
      <c r="AU32" s="81">
        <f t="shared" si="25"/>
        <v>0</v>
      </c>
      <c r="AV32" s="81">
        <f t="shared" si="26"/>
        <v>0</v>
      </c>
      <c r="AW32" s="40"/>
      <c r="AX32" s="194" t="s">
        <v>93</v>
      </c>
      <c r="AY32" s="196">
        <f>ROUNDDOWN((AY26-AY24)/7,0)</f>
        <v>3</v>
      </c>
      <c r="BA32" s="111" t="s">
        <v>98</v>
      </c>
      <c r="BB32" s="111">
        <f ca="1">IF(AY24=7,COUNTIF(OFFSET($C32,0,0,1,$AY24),"外"),COUNTIF(OFFSET($C32,0,0,1,$AY24),"外")+COUNTIF(OFFSET($C32,-13,DAY(EOMONTH(C22-1,0))-7+$AY24,1,7-$AY24),"外"))</f>
        <v>0</v>
      </c>
      <c r="BC32" s="111">
        <f ca="1">COUNTIF(OFFSET($C32,0,$AY24,1,7),"外")</f>
        <v>0</v>
      </c>
      <c r="BD32" s="111">
        <f ca="1">COUNTIF(OFFSET($C32,0,$AY24+7,1,7),"外")</f>
        <v>0</v>
      </c>
      <c r="BE32" s="111">
        <f ca="1">COUNTIF(OFFSET($C32,0,$AY24+14,1,7),"外")</f>
        <v>0</v>
      </c>
      <c r="BF32" s="111">
        <f ca="1">COUNTIF(OFFSET(C32,0,AY24+21,1,7),"外")</f>
        <v>0</v>
      </c>
      <c r="BG32" s="111">
        <f t="shared" ca="1" si="30"/>
        <v>0</v>
      </c>
    </row>
    <row r="33" spans="2:59" s="4" customFormat="1" ht="20.149999999999999" customHeight="1" x14ac:dyDescent="0.2">
      <c r="B33" s="45" t="str">
        <f>IF($V$5&lt;&gt;"",$V$5,"-")</f>
        <v>-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78"/>
      <c r="AH33" s="90" t="str">
        <f ca="1">IFERROR(IF(B33="-","-",IF(AY24=7,COUNTIF(OFFSET($C33,0,0,1,$AY24),"○")/(7-BB33),(COUNTIF(OFFSET($C33,0,0,1,$AY24),"○")+COUNTIF(OFFSET($C33,-14,DAY(EOMONTH(C22-1,0))-7+$AY24,1,7-$AY24),"○"))/(7-BB33))),"-")</f>
        <v>-</v>
      </c>
      <c r="AI33" s="89" t="str">
        <f ca="1">IF(B33="-","-",COUNTIF(OFFSET($C33,0,$AY24,1,7),"○")/7-BC33)</f>
        <v>-</v>
      </c>
      <c r="AJ33" s="89" t="str">
        <f ca="1">IF($B33="-","-",COUNTIF(OFFSET($C33,0,$AY24,1,7),"○")/7-BD33)</f>
        <v>-</v>
      </c>
      <c r="AK33" s="89" t="str">
        <f ca="1">IF($B33="-","-",COUNTIF(OFFSET($C33,0,$AY24,1,7),"○")/7-BE33)</f>
        <v>-</v>
      </c>
      <c r="AL33" s="105" t="str">
        <f ca="1">IF($B33="-","-",IF((AY32+SIGN(AY24))&lt;5,"-",COUNTIF(OFFSET(C33,0,AY24+21,1,7),"○")/(7-BF33)))</f>
        <v>-</v>
      </c>
      <c r="AM33" s="118">
        <f>AU33</f>
        <v>0</v>
      </c>
      <c r="AN33" s="41" t="str">
        <f t="shared" si="31"/>
        <v/>
      </c>
      <c r="AO33" s="66" t="str">
        <f t="shared" si="21"/>
        <v>-</v>
      </c>
      <c r="AP33" s="119">
        <f t="shared" si="22"/>
        <v>0</v>
      </c>
      <c r="AQ33" s="75" t="str">
        <f>IFERROR(AP33/AT33,"")</f>
        <v/>
      </c>
      <c r="AR33" s="80">
        <f>COUNT(C23:AG23)</f>
        <v>30</v>
      </c>
      <c r="AS33" s="157">
        <f t="shared" si="23"/>
        <v>0</v>
      </c>
      <c r="AT33" s="81">
        <f t="shared" si="24"/>
        <v>0</v>
      </c>
      <c r="AU33" s="81">
        <f t="shared" si="25"/>
        <v>0</v>
      </c>
      <c r="AV33" s="81">
        <f t="shared" si="26"/>
        <v>0</v>
      </c>
      <c r="AW33" s="40"/>
      <c r="AX33" s="195"/>
      <c r="AY33" s="197"/>
      <c r="BA33" s="111" t="s">
        <v>99</v>
      </c>
      <c r="BB33" s="111">
        <f ca="1">IF(AY24=7,COUNTIF(OFFSET($C33,0,0,1,$AY24),"外"),COUNTIF(OFFSET($C33,0,0,1,$AY24),"外")+COUNTIF(OFFSET($C33,-13,DAY(EOMONTH(C22-1,0))-7+$AY24,1,7-$AY24),"外"))</f>
        <v>0</v>
      </c>
      <c r="BC33" s="111">
        <f ca="1">COUNTIF(OFFSET($C33,0,$AY24,1,7),"外")</f>
        <v>0</v>
      </c>
      <c r="BD33" s="111">
        <f ca="1">COUNTIF(OFFSET($C33,0,$AY24+7,1,7),"外")</f>
        <v>0</v>
      </c>
      <c r="BE33" s="111">
        <f ca="1">COUNTIF(OFFSET($C33,0,$AY24+14,1,7),"外")</f>
        <v>0</v>
      </c>
      <c r="BF33" s="111">
        <f ca="1">COUNTIF(OFFSET(C33,0,AY24+21,1,7),"外")</f>
        <v>0</v>
      </c>
      <c r="BG33" s="111">
        <f ca="1">SUM(BB33:BF33)</f>
        <v>0</v>
      </c>
    </row>
    <row r="34" spans="2:59" s="4" customFormat="1" ht="20.149999999999999" customHeight="1" thickBot="1" x14ac:dyDescent="0.25">
      <c r="B34" s="46" t="str">
        <f>IF($W$5&lt;&gt;"",$W$5,"-")</f>
        <v>-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55"/>
      <c r="AH34" s="91" t="str">
        <f ca="1">IFERROR(IF(B34="-","-",IF(AY24=7,COUNTIF(OFFSET($C34,0,0,1,$AY24),"○")/(7-BB34),(COUNTIF(OFFSET($C34,0,0,1,$AY24),"○")+COUNTIF(OFFSET($C34,-14,DAY(EOMONTH(C22-1,0))-7+$AY24,1,7-$AY24),"○"))/(7-BB34))),"-")</f>
        <v>-</v>
      </c>
      <c r="AI34" s="92" t="str">
        <f ca="1">IF(B34="-","-",COUNTIF(OFFSET($C34,0,$AY24,1,7),"○")/7-BC34)</f>
        <v>-</v>
      </c>
      <c r="AJ34" s="92" t="str">
        <f ca="1">IF($B34="-","-",COUNTIF(OFFSET($C34,0,$AY24,1,7),"○")/7-BD34)</f>
        <v>-</v>
      </c>
      <c r="AK34" s="92" t="str">
        <f ca="1">IF($B34="-","-",COUNTIF(OFFSET($C34,0,$AY24,1,7),"○")/7-BE34)</f>
        <v>-</v>
      </c>
      <c r="AL34" s="106" t="str">
        <f ca="1">IF($B34="-","-",IF((AY32+SIGN(AY24))&lt;5,"-",COUNTIF(OFFSET(C34,0,AY24+21,1,7),"○")/(7-BF34)))</f>
        <v>-</v>
      </c>
      <c r="AM34" s="64">
        <f t="shared" ref="AM34" si="32">AU34</f>
        <v>0</v>
      </c>
      <c r="AN34" s="48" t="str">
        <f>IFERROR(AM34/AS34,"")</f>
        <v/>
      </c>
      <c r="AO34" s="30" t="str">
        <f t="shared" si="21"/>
        <v>-</v>
      </c>
      <c r="AP34" s="71">
        <f t="shared" si="22"/>
        <v>0</v>
      </c>
      <c r="AQ34" s="72" t="str">
        <f t="shared" ref="AQ34" si="33">IFERROR(AP34/AT34,"")</f>
        <v/>
      </c>
      <c r="AR34" s="80">
        <f>COUNT(C23:AG23)</f>
        <v>30</v>
      </c>
      <c r="AS34" s="157">
        <f t="shared" si="23"/>
        <v>0</v>
      </c>
      <c r="AT34" s="81">
        <f t="shared" si="24"/>
        <v>0</v>
      </c>
      <c r="AU34" s="81">
        <f t="shared" si="25"/>
        <v>0</v>
      </c>
      <c r="AV34" s="81">
        <f t="shared" si="26"/>
        <v>0</v>
      </c>
      <c r="AW34" s="40"/>
      <c r="AX34" s="101"/>
      <c r="AY34" s="102"/>
      <c r="BA34" s="111" t="s">
        <v>100</v>
      </c>
      <c r="BB34" s="111">
        <f ca="1">IF(AY24=7,COUNTIF(OFFSET($C34,0,0,1,$AY24),"外"),COUNTIF(OFFSET($C34,0,0,1,$AY24),"外")+COUNTIF(OFFSET($C34,-13,DAY(EOMONTH(C22-1,0))-7+$AY24,1,7-$AY24),"外"))</f>
        <v>0</v>
      </c>
      <c r="BC34" s="111">
        <f ca="1">COUNTIF(OFFSET($C34,0,$AY24,1,7),"外")</f>
        <v>0</v>
      </c>
      <c r="BD34" s="111">
        <f ca="1">COUNTIF(OFFSET($C34,0,$AY24+7,1,7),"外")</f>
        <v>0</v>
      </c>
      <c r="BE34" s="111">
        <f ca="1">COUNTIF(OFFSET($C34,0,$AY24+14,1,7),"外")</f>
        <v>0</v>
      </c>
      <c r="BF34" s="111">
        <f ca="1">COUNTIF(OFFSET(C34,0,AY24+21,1,7),"外")</f>
        <v>0</v>
      </c>
      <c r="BG34" s="111">
        <f t="shared" ref="BG34" ca="1" si="34">SUM(BB34:BF34)</f>
        <v>0</v>
      </c>
    </row>
    <row r="35" spans="2:59" ht="13.5" thickBot="1" x14ac:dyDescent="0.25">
      <c r="AV35" s="32"/>
    </row>
    <row r="36" spans="2:59" ht="13.5" customHeight="1" x14ac:dyDescent="0.2">
      <c r="B36" s="83" t="s">
        <v>0</v>
      </c>
      <c r="C36" s="252">
        <f>DATE(YEAR(C22),MONTH(C22)+1,DAY(C22))</f>
        <v>45627</v>
      </c>
      <c r="D36" s="253"/>
      <c r="E36" s="253"/>
      <c r="F36" s="253"/>
      <c r="G36" s="253"/>
      <c r="H36" s="253"/>
      <c r="I36" s="253"/>
      <c r="J36" s="253"/>
      <c r="K36" s="253"/>
      <c r="L36" s="253"/>
      <c r="M36" s="253"/>
      <c r="N36" s="253"/>
      <c r="O36" s="253"/>
      <c r="P36" s="253"/>
      <c r="Q36" s="253"/>
      <c r="R36" s="253"/>
      <c r="S36" s="253"/>
      <c r="T36" s="253"/>
      <c r="U36" s="253"/>
      <c r="V36" s="253"/>
      <c r="W36" s="253"/>
      <c r="X36" s="253"/>
      <c r="Y36" s="253"/>
      <c r="Z36" s="253"/>
      <c r="AA36" s="253"/>
      <c r="AB36" s="253"/>
      <c r="AC36" s="253"/>
      <c r="AD36" s="253"/>
      <c r="AE36" s="253"/>
      <c r="AF36" s="253"/>
      <c r="AG36" s="253"/>
      <c r="AH36" s="254" t="s">
        <v>113</v>
      </c>
      <c r="AI36" s="255"/>
      <c r="AJ36" s="255"/>
      <c r="AK36" s="255"/>
      <c r="AL36" s="256"/>
      <c r="AM36" s="260" t="s">
        <v>46</v>
      </c>
      <c r="AN36" s="261"/>
      <c r="AO36" s="262"/>
      <c r="AP36" s="266" t="s">
        <v>11</v>
      </c>
      <c r="AQ36" s="267"/>
      <c r="AR36" s="270" t="s">
        <v>15</v>
      </c>
      <c r="AS36" s="206" t="s">
        <v>16</v>
      </c>
      <c r="AT36" s="221" t="s">
        <v>17</v>
      </c>
      <c r="AU36" s="241"/>
      <c r="AV36" s="241"/>
      <c r="AX36" s="242" t="s">
        <v>88</v>
      </c>
      <c r="AY36" s="243"/>
    </row>
    <row r="37" spans="2:59" x14ac:dyDescent="0.2">
      <c r="B37" s="10" t="s">
        <v>1</v>
      </c>
      <c r="C37" s="11">
        <f>DATE(YEAR(C36),MONTH(C36),DAY(C36))</f>
        <v>45627</v>
      </c>
      <c r="D37" s="11">
        <f>IF(MONTH(DATE(YEAR(C37),MONTH(C37),DAY(C37)+1))=MONTH($C36),DATE(YEAR(C37),MONTH(C37),DAY(C37)+1),"")</f>
        <v>45628</v>
      </c>
      <c r="E37" s="11">
        <f t="shared" ref="E37:AG37" si="35">IF(MONTH(DATE(YEAR(D37),MONTH(D37),DAY(D37)+1))=MONTH($C36),DATE(YEAR(D37),MONTH(D37),DAY(D37)+1),"")</f>
        <v>45629</v>
      </c>
      <c r="F37" s="16">
        <f t="shared" si="35"/>
        <v>45630</v>
      </c>
      <c r="G37" s="11">
        <f t="shared" si="35"/>
        <v>45631</v>
      </c>
      <c r="H37" s="11">
        <f t="shared" si="35"/>
        <v>45632</v>
      </c>
      <c r="I37" s="11">
        <f t="shared" si="35"/>
        <v>45633</v>
      </c>
      <c r="J37" s="11">
        <f t="shared" si="35"/>
        <v>45634</v>
      </c>
      <c r="K37" s="11">
        <f t="shared" si="35"/>
        <v>45635</v>
      </c>
      <c r="L37" s="11">
        <f t="shared" si="35"/>
        <v>45636</v>
      </c>
      <c r="M37" s="11">
        <f t="shared" si="35"/>
        <v>45637</v>
      </c>
      <c r="N37" s="11">
        <f t="shared" si="35"/>
        <v>45638</v>
      </c>
      <c r="O37" s="11">
        <f t="shared" si="35"/>
        <v>45639</v>
      </c>
      <c r="P37" s="11">
        <f t="shared" si="35"/>
        <v>45640</v>
      </c>
      <c r="Q37" s="11">
        <f t="shared" si="35"/>
        <v>45641</v>
      </c>
      <c r="R37" s="11">
        <f t="shared" si="35"/>
        <v>45642</v>
      </c>
      <c r="S37" s="11">
        <f t="shared" si="35"/>
        <v>45643</v>
      </c>
      <c r="T37" s="11">
        <f t="shared" si="35"/>
        <v>45644</v>
      </c>
      <c r="U37" s="11">
        <f t="shared" si="35"/>
        <v>45645</v>
      </c>
      <c r="V37" s="11">
        <f t="shared" si="35"/>
        <v>45646</v>
      </c>
      <c r="W37" s="11">
        <f t="shared" si="35"/>
        <v>45647</v>
      </c>
      <c r="X37" s="11">
        <f t="shared" si="35"/>
        <v>45648</v>
      </c>
      <c r="Y37" s="11">
        <f t="shared" si="35"/>
        <v>45649</v>
      </c>
      <c r="Z37" s="11">
        <f t="shared" si="35"/>
        <v>45650</v>
      </c>
      <c r="AA37" s="11">
        <f t="shared" si="35"/>
        <v>45651</v>
      </c>
      <c r="AB37" s="11">
        <f t="shared" si="35"/>
        <v>45652</v>
      </c>
      <c r="AC37" s="11">
        <f t="shared" si="35"/>
        <v>45653</v>
      </c>
      <c r="AD37" s="11">
        <f t="shared" si="35"/>
        <v>45654</v>
      </c>
      <c r="AE37" s="11">
        <f t="shared" si="35"/>
        <v>45655</v>
      </c>
      <c r="AF37" s="11">
        <f t="shared" si="35"/>
        <v>45656</v>
      </c>
      <c r="AG37" s="29">
        <f t="shared" si="35"/>
        <v>45657</v>
      </c>
      <c r="AH37" s="257"/>
      <c r="AI37" s="258"/>
      <c r="AJ37" s="258"/>
      <c r="AK37" s="258"/>
      <c r="AL37" s="259"/>
      <c r="AM37" s="263"/>
      <c r="AN37" s="264"/>
      <c r="AO37" s="265"/>
      <c r="AP37" s="268"/>
      <c r="AQ37" s="269"/>
      <c r="AR37" s="271"/>
      <c r="AS37" s="207"/>
      <c r="AT37" s="221"/>
      <c r="AU37" s="241"/>
      <c r="AV37" s="241"/>
      <c r="AX37" s="244"/>
      <c r="AY37" s="245"/>
    </row>
    <row r="38" spans="2:59" ht="13" customHeight="1" x14ac:dyDescent="0.2">
      <c r="B38" s="10" t="s">
        <v>2</v>
      </c>
      <c r="C38" s="12" t="str">
        <f t="shared" ref="C38:AG38" si="36">TEXT(C37,"aaa")</f>
        <v>日</v>
      </c>
      <c r="D38" s="12" t="str">
        <f t="shared" si="36"/>
        <v>月</v>
      </c>
      <c r="E38" s="12" t="str">
        <f t="shared" si="36"/>
        <v>火</v>
      </c>
      <c r="F38" s="17" t="str">
        <f t="shared" si="36"/>
        <v>水</v>
      </c>
      <c r="G38" s="12" t="str">
        <f t="shared" si="36"/>
        <v>木</v>
      </c>
      <c r="H38" s="12" t="str">
        <f t="shared" si="36"/>
        <v>金</v>
      </c>
      <c r="I38" s="12" t="str">
        <f t="shared" si="36"/>
        <v>土</v>
      </c>
      <c r="J38" s="12" t="str">
        <f t="shared" si="36"/>
        <v>日</v>
      </c>
      <c r="K38" s="12" t="str">
        <f t="shared" si="36"/>
        <v>月</v>
      </c>
      <c r="L38" s="12" t="str">
        <f t="shared" si="36"/>
        <v>火</v>
      </c>
      <c r="M38" s="12" t="str">
        <f t="shared" si="36"/>
        <v>水</v>
      </c>
      <c r="N38" s="12" t="str">
        <f t="shared" si="36"/>
        <v>木</v>
      </c>
      <c r="O38" s="12" t="str">
        <f t="shared" si="36"/>
        <v>金</v>
      </c>
      <c r="P38" s="12" t="str">
        <f t="shared" si="36"/>
        <v>土</v>
      </c>
      <c r="Q38" s="12" t="str">
        <f t="shared" si="36"/>
        <v>日</v>
      </c>
      <c r="R38" s="12" t="str">
        <f t="shared" si="36"/>
        <v>月</v>
      </c>
      <c r="S38" s="12" t="str">
        <f t="shared" si="36"/>
        <v>火</v>
      </c>
      <c r="T38" s="12" t="str">
        <f t="shared" si="36"/>
        <v>水</v>
      </c>
      <c r="U38" s="12" t="str">
        <f t="shared" si="36"/>
        <v>木</v>
      </c>
      <c r="V38" s="12" t="str">
        <f t="shared" si="36"/>
        <v>金</v>
      </c>
      <c r="W38" s="12" t="str">
        <f t="shared" si="36"/>
        <v>土</v>
      </c>
      <c r="X38" s="12" t="str">
        <f t="shared" si="36"/>
        <v>日</v>
      </c>
      <c r="Y38" s="12" t="str">
        <f t="shared" si="36"/>
        <v>月</v>
      </c>
      <c r="Z38" s="12" t="str">
        <f t="shared" si="36"/>
        <v>火</v>
      </c>
      <c r="AA38" s="12" t="str">
        <f t="shared" si="36"/>
        <v>水</v>
      </c>
      <c r="AB38" s="12" t="str">
        <f t="shared" si="36"/>
        <v>木</v>
      </c>
      <c r="AC38" s="12" t="str">
        <f t="shared" si="36"/>
        <v>金</v>
      </c>
      <c r="AD38" s="12" t="str">
        <f t="shared" si="36"/>
        <v>土</v>
      </c>
      <c r="AE38" s="12" t="str">
        <f t="shared" si="36"/>
        <v>日</v>
      </c>
      <c r="AF38" s="12" t="str">
        <f t="shared" si="36"/>
        <v>月</v>
      </c>
      <c r="AG38" s="78" t="str">
        <f t="shared" si="36"/>
        <v>火</v>
      </c>
      <c r="AH38" s="246" t="s">
        <v>83</v>
      </c>
      <c r="AI38" s="247" t="s">
        <v>84</v>
      </c>
      <c r="AJ38" s="247" t="s">
        <v>85</v>
      </c>
      <c r="AK38" s="247" t="s">
        <v>86</v>
      </c>
      <c r="AL38" s="248" t="s">
        <v>87</v>
      </c>
      <c r="AM38" s="249" t="s">
        <v>40</v>
      </c>
      <c r="AN38" s="228" t="s">
        <v>12</v>
      </c>
      <c r="AO38" s="231" t="s">
        <v>47</v>
      </c>
      <c r="AP38" s="234" t="s">
        <v>40</v>
      </c>
      <c r="AQ38" s="237" t="s">
        <v>13</v>
      </c>
      <c r="AR38" s="240"/>
      <c r="AS38" s="221"/>
      <c r="AT38" s="221"/>
      <c r="AU38" s="123"/>
      <c r="AV38" s="123"/>
      <c r="AX38" s="223" t="s">
        <v>89</v>
      </c>
      <c r="AY38" s="224">
        <f>ABS(IF(WEEKDAY(C36,3)=0,7,WEEKDAY(C36,3)-7))</f>
        <v>1</v>
      </c>
    </row>
    <row r="39" spans="2:59" s="3" customFormat="1" ht="24.5" customHeight="1" x14ac:dyDescent="0.2">
      <c r="B39" s="225" t="s">
        <v>3</v>
      </c>
      <c r="C39" s="218" t="str">
        <f>IFERROR(VLOOKUP(C37,祝日一覧!$A:$C,3,FALSE),"")</f>
        <v/>
      </c>
      <c r="D39" s="218" t="str">
        <f>IFERROR(VLOOKUP(D37,祝日一覧!$A:$C,3,FALSE),"")</f>
        <v/>
      </c>
      <c r="E39" s="218" t="str">
        <f>IFERROR(VLOOKUP(E37,祝日一覧!$A:$C,3,FALSE),"")</f>
        <v/>
      </c>
      <c r="F39" s="218" t="str">
        <f>IFERROR(VLOOKUP(F37,祝日一覧!$A:$C,3,FALSE),"")</f>
        <v/>
      </c>
      <c r="G39" s="218" t="str">
        <f>IFERROR(VLOOKUP(G37,祝日一覧!$A:$C,3,FALSE),"")</f>
        <v/>
      </c>
      <c r="H39" s="218" t="str">
        <f>IFERROR(VLOOKUP(H37,祝日一覧!$A:$C,3,FALSE),"")</f>
        <v/>
      </c>
      <c r="I39" s="218" t="str">
        <f>IFERROR(VLOOKUP(I37,祝日一覧!$A:$C,3,FALSE),"")</f>
        <v/>
      </c>
      <c r="J39" s="218" t="str">
        <f>IFERROR(VLOOKUP(J37,祝日一覧!$A:$C,3,FALSE),"")</f>
        <v/>
      </c>
      <c r="K39" s="218" t="str">
        <f>IFERROR(VLOOKUP(K37,祝日一覧!$A:$C,3,FALSE),"")</f>
        <v/>
      </c>
      <c r="L39" s="218" t="str">
        <f>IFERROR(VLOOKUP(L37,祝日一覧!$A:$C,3,FALSE),"")</f>
        <v/>
      </c>
      <c r="M39" s="218" t="str">
        <f>IFERROR(VLOOKUP(M37,祝日一覧!$A:$C,3,FALSE),"")</f>
        <v/>
      </c>
      <c r="N39" s="218" t="str">
        <f>IFERROR(VLOOKUP(N37,祝日一覧!$A:$C,3,FALSE),"")</f>
        <v/>
      </c>
      <c r="O39" s="218" t="str">
        <f>IFERROR(VLOOKUP(O37,祝日一覧!$A:$C,3,FALSE),"")</f>
        <v/>
      </c>
      <c r="P39" s="218" t="str">
        <f>IFERROR(VLOOKUP(P37,祝日一覧!$A:$C,3,FALSE),"")</f>
        <v/>
      </c>
      <c r="Q39" s="218" t="str">
        <f>IFERROR(VLOOKUP(Q37,祝日一覧!$A:$C,3,FALSE),"")</f>
        <v/>
      </c>
      <c r="R39" s="218" t="str">
        <f>IFERROR(VLOOKUP(R37,祝日一覧!$A:$C,3,FALSE),"")</f>
        <v/>
      </c>
      <c r="S39" s="218" t="str">
        <f>IFERROR(VLOOKUP(S37,祝日一覧!$A:$C,3,FALSE),"")</f>
        <v/>
      </c>
      <c r="T39" s="218" t="str">
        <f>IFERROR(VLOOKUP(T37,祝日一覧!$A:$C,3,FALSE),"")</f>
        <v/>
      </c>
      <c r="U39" s="218" t="str">
        <f>IFERROR(VLOOKUP(U37,祝日一覧!$A:$C,3,FALSE),"")</f>
        <v/>
      </c>
      <c r="V39" s="218" t="str">
        <f>IFERROR(VLOOKUP(V37,祝日一覧!$A:$C,3,FALSE),"")</f>
        <v/>
      </c>
      <c r="W39" s="218" t="str">
        <f>IFERROR(VLOOKUP(W37,祝日一覧!$A:$C,3,FALSE),"")</f>
        <v/>
      </c>
      <c r="X39" s="218" t="str">
        <f>IFERROR(VLOOKUP(X37,祝日一覧!$A:$C,3,FALSE),"")</f>
        <v/>
      </c>
      <c r="Y39" s="218" t="str">
        <f>IFERROR(VLOOKUP(Y37,祝日一覧!$A:$C,3,FALSE),"")</f>
        <v/>
      </c>
      <c r="Z39" s="218" t="str">
        <f>IFERROR(VLOOKUP(Z37,祝日一覧!$A:$C,3,FALSE),"")</f>
        <v/>
      </c>
      <c r="AA39" s="218" t="str">
        <f>IFERROR(VLOOKUP(AA37,祝日一覧!$A:$C,3,FALSE),"")</f>
        <v/>
      </c>
      <c r="AB39" s="218" t="str">
        <f>IFERROR(VLOOKUP(AB37,祝日一覧!$A:$C,3,FALSE),"")</f>
        <v/>
      </c>
      <c r="AC39" s="218" t="str">
        <f>IFERROR(VLOOKUP(AC37,祝日一覧!$A:$C,3,FALSE),"")</f>
        <v/>
      </c>
      <c r="AD39" s="218" t="str">
        <f>IFERROR(VLOOKUP(AD37,祝日一覧!$A:$C,3,FALSE),"")</f>
        <v/>
      </c>
      <c r="AE39" s="218" t="str">
        <f>IFERROR(VLOOKUP(AE37,祝日一覧!$A:$C,3,FALSE),"")</f>
        <v>年末年始休暇</v>
      </c>
      <c r="AF39" s="218" t="str">
        <f>IFERROR(VLOOKUP(AF37,祝日一覧!$A:$C,3,FALSE),"")</f>
        <v>年末年始休暇</v>
      </c>
      <c r="AG39" s="208" t="str">
        <f>IFERROR(VLOOKUP(AG37,祝日一覧!$A:$C,3,FALSE),"")</f>
        <v>年末年始休暇</v>
      </c>
      <c r="AH39" s="246"/>
      <c r="AI39" s="247"/>
      <c r="AJ39" s="247"/>
      <c r="AK39" s="247"/>
      <c r="AL39" s="248"/>
      <c r="AM39" s="250"/>
      <c r="AN39" s="229"/>
      <c r="AO39" s="232"/>
      <c r="AP39" s="235"/>
      <c r="AQ39" s="238"/>
      <c r="AR39" s="240"/>
      <c r="AS39" s="221"/>
      <c r="AT39" s="222"/>
      <c r="AU39" s="126"/>
      <c r="AV39" s="123"/>
      <c r="AW39" s="40"/>
      <c r="AX39" s="223"/>
      <c r="AY39" s="224"/>
    </row>
    <row r="40" spans="2:59" s="3" customFormat="1" ht="42" customHeight="1" x14ac:dyDescent="0.2">
      <c r="B40" s="226"/>
      <c r="C40" s="219"/>
      <c r="D40" s="219"/>
      <c r="E40" s="219"/>
      <c r="F40" s="219"/>
      <c r="G40" s="219"/>
      <c r="H40" s="219"/>
      <c r="I40" s="219"/>
      <c r="J40" s="219"/>
      <c r="K40" s="219"/>
      <c r="L40" s="219"/>
      <c r="M40" s="219"/>
      <c r="N40" s="219"/>
      <c r="O40" s="219"/>
      <c r="P40" s="219"/>
      <c r="Q40" s="219"/>
      <c r="R40" s="219"/>
      <c r="S40" s="219"/>
      <c r="T40" s="219"/>
      <c r="U40" s="219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19"/>
      <c r="AG40" s="209"/>
      <c r="AH40" s="93" t="str">
        <f>IF($AY38=7,DBCS(1&amp;"日～"&amp;7&amp;"日"),DBCS("前"&amp;DAY(EOMONTH($C36-1,0))-6+$AY38&amp;"日～"&amp;$AY38&amp;"日"))</f>
        <v>前２５日～１日</v>
      </c>
      <c r="AI40" s="112" t="str">
        <f>DBCS($AY38+1&amp;"日～"&amp;$AY38+7&amp;"日")</f>
        <v>２日～８日</v>
      </c>
      <c r="AJ40" s="112" t="str">
        <f>DBCS($AY38+8&amp;"日～"&amp;$AY38+14&amp;"日")</f>
        <v>９日～１５日</v>
      </c>
      <c r="AK40" s="112" t="str">
        <f>DBCS($AY38+15&amp;"日～"&amp;$AY38+21&amp;"日")</f>
        <v>１６日～２２日</v>
      </c>
      <c r="AL40" s="113" t="str">
        <f>IF(AND(AY38=7,AY42=0),"-",IF($AY46=3,"-",DBCS($AY38+22&amp;"日～"&amp;$AY38+28&amp;"日")))</f>
        <v>２３日～２９日</v>
      </c>
      <c r="AM40" s="250"/>
      <c r="AN40" s="229"/>
      <c r="AO40" s="232"/>
      <c r="AP40" s="235"/>
      <c r="AQ40" s="238"/>
      <c r="AR40" s="129"/>
      <c r="AS40" s="125"/>
      <c r="AT40" s="125"/>
      <c r="AU40" s="124"/>
      <c r="AV40" s="124"/>
      <c r="AW40" s="40"/>
      <c r="AX40" s="99" t="s">
        <v>90</v>
      </c>
      <c r="AY40" s="100">
        <f>DAY(EOMONTH(C36,0))</f>
        <v>31</v>
      </c>
      <c r="BA40" s="211" t="s">
        <v>105</v>
      </c>
      <c r="BB40" s="212"/>
      <c r="BC40" s="212"/>
      <c r="BD40" s="212"/>
      <c r="BE40" s="212"/>
      <c r="BF40" s="212"/>
      <c r="BG40" s="213"/>
    </row>
    <row r="41" spans="2:59" s="3" customFormat="1" ht="18" customHeight="1" x14ac:dyDescent="0.2">
      <c r="B41" s="226"/>
      <c r="C41" s="219"/>
      <c r="D41" s="219"/>
      <c r="E41" s="219"/>
      <c r="F41" s="219"/>
      <c r="G41" s="219"/>
      <c r="H41" s="219"/>
      <c r="I41" s="219"/>
      <c r="J41" s="219"/>
      <c r="K41" s="219"/>
      <c r="L41" s="219"/>
      <c r="M41" s="219"/>
      <c r="N41" s="219"/>
      <c r="O41" s="219"/>
      <c r="P41" s="219"/>
      <c r="Q41" s="219"/>
      <c r="R41" s="219"/>
      <c r="S41" s="219"/>
      <c r="T41" s="219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09"/>
      <c r="AH41" s="93" t="str">
        <f ca="1">IF(AH42&gt;=0.285,"達成","未")</f>
        <v>達成</v>
      </c>
      <c r="AI41" s="166" t="str">
        <f ca="1">IF(AI42&gt;=0.285,"達成","未")</f>
        <v>達成</v>
      </c>
      <c r="AJ41" s="166" t="str">
        <f t="shared" ref="AJ41" ca="1" si="37">IF(AJ42&gt;=0.285,"達成","未")</f>
        <v>達成</v>
      </c>
      <c r="AK41" s="166" t="str">
        <f t="shared" ref="AK41" ca="1" si="38">IF(AK42&gt;=0.285,"達成","未")</f>
        <v>達成</v>
      </c>
      <c r="AL41" s="167" t="str">
        <f ca="1">IF(AL42="-","-",IF(AL42&gt;=0.285,"達成","未"))</f>
        <v>達成</v>
      </c>
      <c r="AM41" s="251"/>
      <c r="AN41" s="230"/>
      <c r="AO41" s="233"/>
      <c r="AP41" s="236"/>
      <c r="AQ41" s="239"/>
      <c r="AR41" s="163"/>
      <c r="AS41" s="164"/>
      <c r="AT41" s="164"/>
      <c r="AU41" s="165"/>
      <c r="AV41" s="165"/>
      <c r="AW41" s="40"/>
      <c r="AX41" s="99"/>
      <c r="AY41" s="100"/>
      <c r="BA41" s="160"/>
      <c r="BB41" s="161"/>
      <c r="BC41" s="161"/>
      <c r="BD41" s="161"/>
      <c r="BE41" s="161"/>
      <c r="BF41" s="161"/>
      <c r="BG41" s="162"/>
    </row>
    <row r="42" spans="2:59" s="4" customFormat="1" ht="20.149999999999999" customHeight="1" thickBot="1" x14ac:dyDescent="0.25">
      <c r="B42" s="227"/>
      <c r="C42" s="220"/>
      <c r="D42" s="220"/>
      <c r="E42" s="220"/>
      <c r="F42" s="220"/>
      <c r="G42" s="220"/>
      <c r="H42" s="220"/>
      <c r="I42" s="220"/>
      <c r="J42" s="220"/>
      <c r="K42" s="220"/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220"/>
      <c r="Z42" s="220"/>
      <c r="AA42" s="220"/>
      <c r="AB42" s="220"/>
      <c r="AC42" s="220"/>
      <c r="AD42" s="220"/>
      <c r="AE42" s="220"/>
      <c r="AF42" s="220"/>
      <c r="AG42" s="210"/>
      <c r="AH42" s="114">
        <f ca="1">AVERAGE(AH43:AH48)</f>
        <v>0.2857142857142857</v>
      </c>
      <c r="AI42" s="115">
        <f t="shared" ref="AI42:AK42" ca="1" si="39">AVERAGE(AI43:AI48)</f>
        <v>0.2857142857142857</v>
      </c>
      <c r="AJ42" s="115">
        <f t="shared" ca="1" si="39"/>
        <v>0.2857142857142857</v>
      </c>
      <c r="AK42" s="115">
        <f t="shared" ca="1" si="39"/>
        <v>0.2857142857142857</v>
      </c>
      <c r="AL42" s="104">
        <f ca="1">IFERROR(AVERAGE(AL43:AL48),"-")</f>
        <v>0.38888888888888884</v>
      </c>
      <c r="AM42" s="64"/>
      <c r="AN42" s="48">
        <f>AVERAGE(AN43:AN48)</f>
        <v>0.29761904761904762</v>
      </c>
      <c r="AO42" s="30" t="str">
        <f>IF(AN42&gt;=0.285,"達成","未")</f>
        <v>達成</v>
      </c>
      <c r="AP42" s="71"/>
      <c r="AQ42" s="72">
        <f>AVERAGE(AQ43:AQ48)</f>
        <v>0.32499154834347532</v>
      </c>
      <c r="AR42" s="62" t="s">
        <v>15</v>
      </c>
      <c r="AS42" s="49" t="s">
        <v>16</v>
      </c>
      <c r="AT42" s="50" t="s">
        <v>58</v>
      </c>
      <c r="AU42" s="38" t="s">
        <v>56</v>
      </c>
      <c r="AV42" s="130" t="s">
        <v>57</v>
      </c>
      <c r="AW42" s="60" t="s">
        <v>66</v>
      </c>
      <c r="AX42" s="214" t="s">
        <v>91</v>
      </c>
      <c r="AY42" s="215">
        <f>MOD(AY40-AY38,7)</f>
        <v>2</v>
      </c>
      <c r="AZ42" s="97" t="s">
        <v>106</v>
      </c>
      <c r="BA42" s="111"/>
      <c r="BB42" s="111" t="s">
        <v>83</v>
      </c>
      <c r="BC42" s="111" t="s">
        <v>84</v>
      </c>
      <c r="BD42" s="111" t="s">
        <v>85</v>
      </c>
      <c r="BE42" s="111" t="s">
        <v>86</v>
      </c>
      <c r="BF42" s="111" t="s">
        <v>87</v>
      </c>
      <c r="BG42" s="111" t="s">
        <v>101</v>
      </c>
    </row>
    <row r="43" spans="2:59" s="4" customFormat="1" ht="20.149999999999999" customHeight="1" x14ac:dyDescent="0.2">
      <c r="B43" s="51" t="str">
        <f>IF($R$5&lt;&gt;"",$R$5,"-")</f>
        <v>A</v>
      </c>
      <c r="C43" s="47"/>
      <c r="D43" s="47" t="s">
        <v>80</v>
      </c>
      <c r="E43" s="47" t="s">
        <v>80</v>
      </c>
      <c r="F43" s="47"/>
      <c r="G43" s="47"/>
      <c r="H43" s="47"/>
      <c r="I43" s="47"/>
      <c r="J43" s="47"/>
      <c r="K43" s="47" t="s">
        <v>80</v>
      </c>
      <c r="L43" s="47" t="s">
        <v>80</v>
      </c>
      <c r="M43" s="47"/>
      <c r="N43" s="47"/>
      <c r="O43" s="47"/>
      <c r="P43" s="47"/>
      <c r="Q43" s="47"/>
      <c r="R43" s="47" t="s">
        <v>80</v>
      </c>
      <c r="S43" s="47" t="s">
        <v>80</v>
      </c>
      <c r="T43" s="47"/>
      <c r="U43" s="47"/>
      <c r="V43" s="47"/>
      <c r="W43" s="47"/>
      <c r="X43" s="47"/>
      <c r="Y43" s="47" t="s">
        <v>80</v>
      </c>
      <c r="Z43" s="47" t="s">
        <v>80</v>
      </c>
      <c r="AA43" s="47"/>
      <c r="AB43" s="47" t="s">
        <v>80</v>
      </c>
      <c r="AC43" s="47"/>
      <c r="AD43" s="47"/>
      <c r="AE43" s="47" t="s">
        <v>94</v>
      </c>
      <c r="AF43" s="47" t="s">
        <v>94</v>
      </c>
      <c r="AG43" s="54" t="s">
        <v>94</v>
      </c>
      <c r="AH43" s="122">
        <f ca="1">IFERROR(IF(B43="-","-",IF(AY38=7,COUNTIF(OFFSET($C43,0,0,1,$AY38),"○")/(7-BB43),(COUNTIF(OFFSET($C43,0,0,1,$AY38),"○")+COUNTIF(OFFSET($C43,-14,DAY(EOMONTH(C36-1,0))-7+$AY38,1,7-$AY38),"○"))/(7-BB43))),"-")</f>
        <v>0.2857142857142857</v>
      </c>
      <c r="AI43" s="116">
        <f ca="1">IF($B43="-","-",COUNTIF(OFFSET($C43,0,$AY38,1,7),"○")/7-BC43)</f>
        <v>0.2857142857142857</v>
      </c>
      <c r="AJ43" s="145">
        <f ca="1">IF($B43="-","-",COUNTIF(OFFSET($C43,0,$AY38,1,7),"○")/7-BD43)</f>
        <v>0.2857142857142857</v>
      </c>
      <c r="AK43" s="145">
        <f ca="1">IF($B43="-","-",COUNTIF(OFFSET($C43,0,$AY38,1,7),"○")/7-BE43)</f>
        <v>0.2857142857142857</v>
      </c>
      <c r="AL43" s="146">
        <f ca="1">IF($B43="-","-",IF((AY46+SIGN(AY38))&lt;5,"-",COUNTIF(OFFSET(C43,0,AY38+21,1,7),"○")/(7-BF43)))</f>
        <v>0.5</v>
      </c>
      <c r="AM43" s="65">
        <f>AU43</f>
        <v>9</v>
      </c>
      <c r="AN43" s="41">
        <f>IFERROR(AM43/AS43,"")</f>
        <v>0.32142857142857145</v>
      </c>
      <c r="AO43" s="67" t="str">
        <f t="shared" ref="AO43:AO48" si="40">IFERROR(IF(B43="-",B43,IF(AM43/AS43&gt;=0.285,"達成","未")),"-")</f>
        <v>達成</v>
      </c>
      <c r="AP43" s="73">
        <f t="shared" ref="AP43:AP48" si="41">AV43</f>
        <v>30</v>
      </c>
      <c r="AQ43" s="74">
        <f>IFERROR(AP43/AT43,"")</f>
        <v>0.34482758620689657</v>
      </c>
      <c r="AR43" s="127">
        <f>COUNT(C37:AG37)</f>
        <v>31</v>
      </c>
      <c r="AS43" s="157">
        <f t="shared" ref="AS43:AS48" si="42">IF(OR(B43="-",B43=""),0,IFERROR(AR43-COUNTIF(C43:AG43,"外"),))</f>
        <v>28</v>
      </c>
      <c r="AT43" s="128">
        <f t="shared" ref="AT43:AT48" si="43">AS43+AT29</f>
        <v>87</v>
      </c>
      <c r="AU43" s="128">
        <f t="shared" ref="AU43:AU48" si="44">COUNTIF(C43:AG43,"○")</f>
        <v>9</v>
      </c>
      <c r="AV43" s="128">
        <f t="shared" ref="AV43:AV48" si="45">AV29+AU43</f>
        <v>30</v>
      </c>
      <c r="AW43" s="98">
        <f>IF(C36&gt;DATE($K$6,$M$6,1),0,IF(SUM(AS43:AS48)=0,1,IF(AO42="達成",1,0)))</f>
        <v>1</v>
      </c>
      <c r="AX43" s="214"/>
      <c r="AY43" s="215"/>
      <c r="AZ43" s="98">
        <f ca="1">IF(C36&gt;DATE($K$6,$M$6,1),0,IF(SUM(AS43:AS48)=0,1,IF(AND(AH42&gt;0.285,AI42&gt;0.285,AJ42&gt;0.285,AK42&gt;0.285,AL42&gt;0.285),1,0)))</f>
        <v>1</v>
      </c>
      <c r="BA43" s="111" t="s">
        <v>95</v>
      </c>
      <c r="BB43" s="111">
        <f ca="1">IF(AY38=7,COUNTIF(OFFSET($C43,0,0,1,$AY38),"外"),COUNTIF(OFFSET($C43,0,0,1,$AY38),"外")+COUNTIF(OFFSET($C43,-13,DAY(EOMONTH(C36-1,0))-7+$AY38,1,7-$AY38),"外"))</f>
        <v>0</v>
      </c>
      <c r="BC43" s="111">
        <f ca="1">COUNTIF(OFFSET($C43,0,$AY38,1,7),"外")</f>
        <v>0</v>
      </c>
      <c r="BD43" s="111">
        <f ca="1">COUNTIF(OFFSET($C43,0,$AY38+7,1,7),"外")</f>
        <v>0</v>
      </c>
      <c r="BE43" s="111">
        <f ca="1">COUNTIF(OFFSET($C43,0,$AY38+14,1,7),"外")</f>
        <v>0</v>
      </c>
      <c r="BF43" s="111">
        <f ca="1">COUNTIF(OFFSET(C43,0,AY38+21,1,7),"外")</f>
        <v>1</v>
      </c>
      <c r="BG43" s="111">
        <f ca="1">SUM(BB43:BF43)</f>
        <v>1</v>
      </c>
    </row>
    <row r="44" spans="2:59" s="4" customFormat="1" ht="20.149999999999999" customHeight="1" x14ac:dyDescent="0.2">
      <c r="B44" s="45" t="str">
        <f>IF($S$5&lt;&gt;"",$S$5,"-")</f>
        <v>B</v>
      </c>
      <c r="C44" s="12"/>
      <c r="D44" s="12"/>
      <c r="E44" s="12"/>
      <c r="F44" s="12" t="s">
        <v>80</v>
      </c>
      <c r="G44" s="12" t="s">
        <v>80</v>
      </c>
      <c r="H44" s="12"/>
      <c r="I44" s="12"/>
      <c r="J44" s="12"/>
      <c r="K44" s="12"/>
      <c r="L44" s="12"/>
      <c r="M44" s="12" t="s">
        <v>80</v>
      </c>
      <c r="N44" s="12" t="s">
        <v>80</v>
      </c>
      <c r="O44" s="12"/>
      <c r="P44" s="12"/>
      <c r="Q44" s="12"/>
      <c r="R44" s="12"/>
      <c r="S44" s="12"/>
      <c r="T44" s="12" t="s">
        <v>80</v>
      </c>
      <c r="U44" s="12" t="s">
        <v>80</v>
      </c>
      <c r="V44" s="12"/>
      <c r="W44" s="12"/>
      <c r="X44" s="12"/>
      <c r="Y44" s="12"/>
      <c r="Z44" s="12"/>
      <c r="AA44" s="12" t="s">
        <v>80</v>
      </c>
      <c r="AB44" s="12" t="s">
        <v>80</v>
      </c>
      <c r="AC44" s="12"/>
      <c r="AD44" s="12"/>
      <c r="AE44" s="12" t="s">
        <v>94</v>
      </c>
      <c r="AF44" s="12" t="s">
        <v>94</v>
      </c>
      <c r="AG44" s="78" t="s">
        <v>94</v>
      </c>
      <c r="AH44" s="90">
        <f ca="1">IFERROR(IF(B29="-","-",IF(AY38=7,COUNTIF(OFFSET($C44,0,0,1,$AY38),"○")/(7-BB44),(COUNTIF(OFFSET($C44,0,0,1,$AY38),"○")+COUNTIF(OFFSET($C44,-14,DAY(EOMONTH(C36-1,0))-7+$AY38,1,7-$AY38),"○"))/(7-BB44))),"-")</f>
        <v>0.2857142857142857</v>
      </c>
      <c r="AI44" s="89">
        <f ca="1">IF(B44="-","-",COUNTIF(OFFSET($C44,0,$AY38,1,7),"○")/7-BC44)</f>
        <v>0.2857142857142857</v>
      </c>
      <c r="AJ44" s="89">
        <f ca="1">IF($B44="-","-",COUNTIF(OFFSET($C44,0,$AY39,1,7),"○")/7-BD44)</f>
        <v>0.2857142857142857</v>
      </c>
      <c r="AK44" s="89">
        <f ca="1">IF($B44="-","-",COUNTIF(OFFSET($C44,0,$AY38,1,7),"○")/7-BE44)</f>
        <v>0.2857142857142857</v>
      </c>
      <c r="AL44" s="105">
        <f ca="1">IF($B44="-","-",IF((AY46+SIGN(AY38))&lt;5,"-",COUNTIF(OFFSET(C44,0,AY38+21,1,7),"○")/(7-BF44)))</f>
        <v>0.33333333333333331</v>
      </c>
      <c r="AM44" s="131">
        <f t="shared" ref="AM44:AM46" si="46">AU44</f>
        <v>8</v>
      </c>
      <c r="AN44" s="41">
        <f t="shared" ref="AN44" si="47">IFERROR(AM44/AS44,"")</f>
        <v>0.2857142857142857</v>
      </c>
      <c r="AO44" s="66" t="str">
        <f t="shared" si="40"/>
        <v>達成</v>
      </c>
      <c r="AP44" s="132">
        <f t="shared" si="41"/>
        <v>25</v>
      </c>
      <c r="AQ44" s="75">
        <f t="shared" ref="AQ44:AQ46" si="48">IFERROR(AP44/AT44,"")</f>
        <v>0.3125</v>
      </c>
      <c r="AR44" s="127">
        <f>COUNT(C37:AG37)</f>
        <v>31</v>
      </c>
      <c r="AS44" s="157">
        <f t="shared" si="42"/>
        <v>28</v>
      </c>
      <c r="AT44" s="128">
        <f t="shared" si="43"/>
        <v>80</v>
      </c>
      <c r="AU44" s="128">
        <f t="shared" si="44"/>
        <v>8</v>
      </c>
      <c r="AV44" s="128">
        <f t="shared" si="45"/>
        <v>25</v>
      </c>
      <c r="AW44" s="40"/>
      <c r="AX44" s="216" t="s">
        <v>92</v>
      </c>
      <c r="AY44" s="196">
        <f>SIGN(AY38)+SIGN(AY42)+AY46</f>
        <v>6</v>
      </c>
      <c r="BA44" s="111" t="s">
        <v>96</v>
      </c>
      <c r="BB44" s="111">
        <f ca="1">IF(AY38=7,COUNTIF(OFFSET($C44,0,0,1,$AY38),"外"),COUNTIF(OFFSET($C44,0,0,1,$AY38),"外")+COUNTIF(OFFSET($C44,-13,DAY(EOMONTH(C36-1,0))-7+$AY38,1,7-$AY38),"外"))</f>
        <v>0</v>
      </c>
      <c r="BC44" s="111">
        <f ca="1">COUNTIF(OFFSET($C44,0,$AY38,1,7),"外")</f>
        <v>0</v>
      </c>
      <c r="BD44" s="111">
        <f ca="1">COUNTIF(OFFSET($C44,0,$AY38+7,1,7),"外")</f>
        <v>0</v>
      </c>
      <c r="BE44" s="111">
        <f ca="1">COUNTIF(OFFSET($C44,0,$AY38+14,1,7),"外")</f>
        <v>0</v>
      </c>
      <c r="BF44" s="111">
        <f ca="1">COUNTIF(OFFSET(C44,0,AY38+21,1,7),"外")</f>
        <v>1</v>
      </c>
      <c r="BG44" s="111">
        <f t="shared" ref="BG44:BG46" ca="1" si="49">SUM(BB44:BF44)</f>
        <v>1</v>
      </c>
    </row>
    <row r="45" spans="2:59" s="4" customFormat="1" ht="20.149999999999999" customHeight="1" x14ac:dyDescent="0.2">
      <c r="B45" s="45" t="str">
        <f>IF($T$5&lt;&gt;"",$T$5,"-")</f>
        <v>C</v>
      </c>
      <c r="C45" s="12"/>
      <c r="D45" s="12"/>
      <c r="E45" s="12"/>
      <c r="F45" s="12"/>
      <c r="G45" s="12"/>
      <c r="H45" s="12" t="s">
        <v>80</v>
      </c>
      <c r="I45" s="12" t="s">
        <v>80</v>
      </c>
      <c r="J45" s="12"/>
      <c r="K45" s="12"/>
      <c r="L45" s="12"/>
      <c r="M45" s="12"/>
      <c r="N45" s="12"/>
      <c r="O45" s="12" t="s">
        <v>80</v>
      </c>
      <c r="P45" s="12" t="s">
        <v>80</v>
      </c>
      <c r="Q45" s="12"/>
      <c r="R45" s="12"/>
      <c r="S45" s="12"/>
      <c r="T45" s="12"/>
      <c r="U45" s="12"/>
      <c r="V45" s="12" t="s">
        <v>80</v>
      </c>
      <c r="W45" s="12" t="s">
        <v>80</v>
      </c>
      <c r="X45" s="12"/>
      <c r="Y45" s="12"/>
      <c r="Z45" s="12"/>
      <c r="AA45" s="12"/>
      <c r="AB45" s="12"/>
      <c r="AC45" s="12" t="s">
        <v>80</v>
      </c>
      <c r="AD45" s="12" t="s">
        <v>80</v>
      </c>
      <c r="AE45" s="12" t="s">
        <v>94</v>
      </c>
      <c r="AF45" s="12" t="s">
        <v>94</v>
      </c>
      <c r="AG45" s="78" t="s">
        <v>94</v>
      </c>
      <c r="AH45" s="90">
        <f ca="1">IFERROR(IF(B45="-","-",IF(AY38=7,COUNTIF(OFFSET($C45,0,0,1,$AY38),"○")/(7-BB45),(COUNTIF(OFFSET($C45,0,0,1,$AY38),"○")+COUNTIF(OFFSET($C45,-14,DAY(EOMONTH(C36-1,0))-7+$AY38,1,7-$AY38),"○"))/(7-BB45))),"-")</f>
        <v>0.2857142857142857</v>
      </c>
      <c r="AI45" s="89">
        <f ca="1">IF(B45="-","-",COUNTIF(OFFSET($C45,0,$AY38,1,7),"○")/7-BC45)</f>
        <v>0.2857142857142857</v>
      </c>
      <c r="AJ45" s="89">
        <f ca="1">IF($B45="-","-",COUNTIF(OFFSET($C45,0,$AY38,1,7),"○")/7-BD45)</f>
        <v>0.2857142857142857</v>
      </c>
      <c r="AK45" s="89">
        <f ca="1">IF($B45="-","-",COUNTIF(OFFSET($C45,0,$AY38,1,7),"○")/7-BE45)</f>
        <v>0.2857142857142857</v>
      </c>
      <c r="AL45" s="105">
        <f ca="1">IF($B45="-","-",IF((AY46+SIGN(AY38))&lt;5,"-",COUNTIF(OFFSET(C45,0,AY38+21,1,7),"○")/(7-BF45)))</f>
        <v>0.33333333333333331</v>
      </c>
      <c r="AM45" s="131">
        <f t="shared" si="46"/>
        <v>8</v>
      </c>
      <c r="AN45" s="41">
        <f>IFERROR(AM45/AS45,"")</f>
        <v>0.2857142857142857</v>
      </c>
      <c r="AO45" s="66" t="str">
        <f t="shared" si="40"/>
        <v>達成</v>
      </c>
      <c r="AP45" s="132">
        <f t="shared" si="41"/>
        <v>27</v>
      </c>
      <c r="AQ45" s="75">
        <f t="shared" si="48"/>
        <v>0.31764705882352939</v>
      </c>
      <c r="AR45" s="127">
        <f>COUNT(C37:AG37)</f>
        <v>31</v>
      </c>
      <c r="AS45" s="157">
        <f t="shared" si="42"/>
        <v>28</v>
      </c>
      <c r="AT45" s="128">
        <f t="shared" si="43"/>
        <v>85</v>
      </c>
      <c r="AU45" s="128">
        <f t="shared" si="44"/>
        <v>8</v>
      </c>
      <c r="AV45" s="128">
        <f t="shared" si="45"/>
        <v>27</v>
      </c>
      <c r="AW45" s="40"/>
      <c r="AX45" s="217"/>
      <c r="AY45" s="197"/>
      <c r="BA45" s="111" t="s">
        <v>97</v>
      </c>
      <c r="BB45" s="111">
        <f ca="1">IF(AY38=7,COUNTIF(OFFSET($C45,0,0,1,$AY38),"外"),COUNTIF(OFFSET($C45,0,0,1,$AY38),"外")+COUNTIF(OFFSET($C45,-13,DAY(EOMONTH(C36-1,0))-7+$AY38,1,7-$AY38),"外"))</f>
        <v>0</v>
      </c>
      <c r="BC45" s="111">
        <f ca="1">COUNTIF(OFFSET($C45,0,$AY38,1,7),"外")</f>
        <v>0</v>
      </c>
      <c r="BD45" s="111">
        <f ca="1">COUNTIF(OFFSET($C45,0,$AY38+7,1,7),"外")</f>
        <v>0</v>
      </c>
      <c r="BE45" s="111">
        <f ca="1">COUNTIF(OFFSET($C45,0,$AY38+14,1,7),"外")</f>
        <v>0</v>
      </c>
      <c r="BF45" s="111">
        <f ca="1">COUNTIF(OFFSET(C45,0,AY38+21,1,7),"外")</f>
        <v>1</v>
      </c>
      <c r="BG45" s="111">
        <f t="shared" ca="1" si="49"/>
        <v>1</v>
      </c>
    </row>
    <row r="46" spans="2:59" s="4" customFormat="1" ht="20.149999999999999" customHeight="1" x14ac:dyDescent="0.2">
      <c r="B46" s="45" t="str">
        <f>IF($U$5&lt;&gt;"",$U$5,"-")</f>
        <v>-</v>
      </c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78"/>
      <c r="AH46" s="90" t="str">
        <f ca="1">IFERROR(IF(B46="-","-",IF(AY38=7,COUNTIF(OFFSET($C46,0,0,1,$AY38),"○")/(7-BB46),(COUNTIF(OFFSET($C46,0,0,1,$AY38),"○")+COUNTIF(OFFSET($C46,-14,DAY(EOMONTH(C36-1,0))-7+$AY38,1,7-$AY38),"○"))/(7-BB46))),"-")</f>
        <v>-</v>
      </c>
      <c r="AI46" s="89" t="str">
        <f ca="1">IF(B46="-","-",COUNTIF(OFFSET($C46,0,$AY38,1,7),"○")/7-BC46)</f>
        <v>-</v>
      </c>
      <c r="AJ46" s="89" t="str">
        <f ca="1">IF($B46="-","-",COUNTIF(OFFSET($C46,0,$AY38,1,7),"○")/7-BD46)</f>
        <v>-</v>
      </c>
      <c r="AK46" s="89" t="str">
        <f ca="1">IF($B46="-","-",COUNTIF(OFFSET($C46,0,$AY38,1,7),"○")/7-BE46)</f>
        <v>-</v>
      </c>
      <c r="AL46" s="105" t="str">
        <f ca="1">IF($B46="-","-",IF((AY46+SIGN(AY38))&lt;5,"-",COUNTIF(OFFSET(C46,0,AY38+21,1,7),"○")/(7-BF46)))</f>
        <v>-</v>
      </c>
      <c r="AM46" s="131">
        <f t="shared" si="46"/>
        <v>0</v>
      </c>
      <c r="AN46" s="41" t="str">
        <f t="shared" ref="AN46:AN47" si="50">IFERROR(AM46/AS46,"")</f>
        <v/>
      </c>
      <c r="AO46" s="66" t="str">
        <f t="shared" si="40"/>
        <v>-</v>
      </c>
      <c r="AP46" s="132">
        <f t="shared" si="41"/>
        <v>0</v>
      </c>
      <c r="AQ46" s="75" t="str">
        <f t="shared" si="48"/>
        <v/>
      </c>
      <c r="AR46" s="127">
        <f>COUNT(C37:AG37)</f>
        <v>31</v>
      </c>
      <c r="AS46" s="157">
        <f t="shared" si="42"/>
        <v>0</v>
      </c>
      <c r="AT46" s="128">
        <f t="shared" si="43"/>
        <v>0</v>
      </c>
      <c r="AU46" s="128">
        <f t="shared" si="44"/>
        <v>0</v>
      </c>
      <c r="AV46" s="128">
        <f t="shared" si="45"/>
        <v>0</v>
      </c>
      <c r="AW46" s="40"/>
      <c r="AX46" s="194" t="s">
        <v>93</v>
      </c>
      <c r="AY46" s="196">
        <f>ROUNDDOWN((AY40-AY38)/7,0)</f>
        <v>4</v>
      </c>
      <c r="BA46" s="111" t="s">
        <v>98</v>
      </c>
      <c r="BB46" s="111">
        <f ca="1">IF(AY38=7,COUNTIF(OFFSET($C46,0,0,1,$AY38),"外"),COUNTIF(OFFSET($C46,0,0,1,$AY38),"外")+COUNTIF(OFFSET($C46,-13,DAY(EOMONTH(C36-1,0))-7+$AY38,1,7-$AY38),"外"))</f>
        <v>0</v>
      </c>
      <c r="BC46" s="111">
        <f ca="1">COUNTIF(OFFSET($C46,0,$AY38,1,7),"外")</f>
        <v>0</v>
      </c>
      <c r="BD46" s="111">
        <f ca="1">COUNTIF(OFFSET($C46,0,$AY38+7,1,7),"外")</f>
        <v>0</v>
      </c>
      <c r="BE46" s="111">
        <f ca="1">COUNTIF(OFFSET($C46,0,$AY38+14,1,7),"外")</f>
        <v>0</v>
      </c>
      <c r="BF46" s="111">
        <f ca="1">COUNTIF(OFFSET(C46,0,AY38+21,1,7),"外")</f>
        <v>0</v>
      </c>
      <c r="BG46" s="111">
        <f t="shared" ca="1" si="49"/>
        <v>0</v>
      </c>
    </row>
    <row r="47" spans="2:59" s="4" customFormat="1" ht="20.149999999999999" customHeight="1" x14ac:dyDescent="0.2">
      <c r="B47" s="45" t="str">
        <f>IF($V$5&lt;&gt;"",$V$5,"-")</f>
        <v>-</v>
      </c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78"/>
      <c r="AH47" s="90" t="str">
        <f ca="1">IFERROR(IF(B47="-","-",IF(AY38=7,COUNTIF(OFFSET($C47,0,0,1,$AY38),"○")/(7-BB47),(COUNTIF(OFFSET($C47,0,0,1,$AY38),"○")+COUNTIF(OFFSET($C47,-14,DAY(EOMONTH(C36-1,0))-7+$AY38,1,7-$AY38),"○"))/(7-BB47))),"-")</f>
        <v>-</v>
      </c>
      <c r="AI47" s="89" t="str">
        <f ca="1">IF(B47="-","-",COUNTIF(OFFSET($C47,0,$AY38,1,7),"○")/7-BC47)</f>
        <v>-</v>
      </c>
      <c r="AJ47" s="89" t="str">
        <f ca="1">IF($B47="-","-",COUNTIF(OFFSET($C47,0,$AY38,1,7),"○")/7-BD47)</f>
        <v>-</v>
      </c>
      <c r="AK47" s="89" t="str">
        <f ca="1">IF($B47="-","-",COUNTIF(OFFSET($C47,0,$AY38,1,7),"○")/7-BE47)</f>
        <v>-</v>
      </c>
      <c r="AL47" s="105" t="str">
        <f ca="1">IF($B47="-","-",IF((AY46+SIGN(AY38))&lt;5,"-",COUNTIF(OFFSET(C47,0,AY38+21,1,7),"○")/(7-BF47)))</f>
        <v>-</v>
      </c>
      <c r="AM47" s="131">
        <f>AU47</f>
        <v>0</v>
      </c>
      <c r="AN47" s="41" t="str">
        <f t="shared" si="50"/>
        <v/>
      </c>
      <c r="AO47" s="66" t="str">
        <f t="shared" si="40"/>
        <v>-</v>
      </c>
      <c r="AP47" s="132">
        <f t="shared" si="41"/>
        <v>0</v>
      </c>
      <c r="AQ47" s="75" t="str">
        <f>IFERROR(AP47/AT47,"")</f>
        <v/>
      </c>
      <c r="AR47" s="127">
        <f>COUNT(C37:AG37)</f>
        <v>31</v>
      </c>
      <c r="AS47" s="157">
        <f t="shared" si="42"/>
        <v>0</v>
      </c>
      <c r="AT47" s="128">
        <f t="shared" si="43"/>
        <v>0</v>
      </c>
      <c r="AU47" s="128">
        <f t="shared" si="44"/>
        <v>0</v>
      </c>
      <c r="AV47" s="128">
        <f t="shared" si="45"/>
        <v>0</v>
      </c>
      <c r="AW47" s="40"/>
      <c r="AX47" s="195"/>
      <c r="AY47" s="197"/>
      <c r="BA47" s="111" t="s">
        <v>99</v>
      </c>
      <c r="BB47" s="111">
        <f ca="1">IF(AY38=7,COUNTIF(OFFSET($C47,0,0,1,$AY38),"外"),COUNTIF(OFFSET($C47,0,0,1,$AY38),"外")+COUNTIF(OFFSET($C47,-13,DAY(EOMONTH(C36-1,0))-7+$AY38,1,7-$AY38),"外"))</f>
        <v>0</v>
      </c>
      <c r="BC47" s="111">
        <f ca="1">COUNTIF(OFFSET($C47,0,$AY38,1,7),"外")</f>
        <v>0</v>
      </c>
      <c r="BD47" s="111">
        <f ca="1">COUNTIF(OFFSET($C47,0,$AY38+7,1,7),"外")</f>
        <v>0</v>
      </c>
      <c r="BE47" s="111">
        <f ca="1">COUNTIF(OFFSET($C47,0,$AY38+14,1,7),"外")</f>
        <v>0</v>
      </c>
      <c r="BF47" s="111">
        <f ca="1">COUNTIF(OFFSET(C47,0,AY38+21,1,7),"外")</f>
        <v>0</v>
      </c>
      <c r="BG47" s="111">
        <f ca="1">SUM(BB47:BF47)</f>
        <v>0</v>
      </c>
    </row>
    <row r="48" spans="2:59" s="4" customFormat="1" ht="20.149999999999999" customHeight="1" thickBot="1" x14ac:dyDescent="0.25">
      <c r="B48" s="46" t="str">
        <f>IF($W$5&lt;&gt;"",$W$5,"-")</f>
        <v>-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55"/>
      <c r="AH48" s="91" t="str">
        <f ca="1">IFERROR(IF(B48="-","-",IF(AY38=7,COUNTIF(OFFSET($C48,0,0,1,$AY38),"○")/(7-BB48),(COUNTIF(OFFSET($C48,0,0,1,$AY38),"○")+COUNTIF(OFFSET($C48,-14,DAY(EOMONTH(C36-1,0))-7+$AY38,1,7-$AY38),"○"))/(7-BB48))),"-")</f>
        <v>-</v>
      </c>
      <c r="AI48" s="92" t="str">
        <f ca="1">IF(B48="-","-",COUNTIF(OFFSET($C48,0,$AY38,1,7),"○")/7-BC48)</f>
        <v>-</v>
      </c>
      <c r="AJ48" s="92" t="str">
        <f ca="1">IF($B48="-","-",COUNTIF(OFFSET($C48,0,$AY38,1,7),"○")/7-BD48)</f>
        <v>-</v>
      </c>
      <c r="AK48" s="92" t="str">
        <f ca="1">IF($B48="-","-",COUNTIF(OFFSET($C48,0,$AY38,1,7),"○")/7-BE48)</f>
        <v>-</v>
      </c>
      <c r="AL48" s="106" t="str">
        <f ca="1">IF($B48="-","-",IF((AY46+SIGN(AY38))&lt;5,"-",COUNTIF(OFFSET(C48,0,AY38+21,1,7),"○")/(7-BF48)))</f>
        <v>-</v>
      </c>
      <c r="AM48" s="64">
        <f t="shared" ref="AM48" si="51">AU48</f>
        <v>0</v>
      </c>
      <c r="AN48" s="48" t="str">
        <f>IFERROR(AM48/AS48,"")</f>
        <v/>
      </c>
      <c r="AO48" s="30" t="str">
        <f t="shared" si="40"/>
        <v>-</v>
      </c>
      <c r="AP48" s="71">
        <f t="shared" si="41"/>
        <v>0</v>
      </c>
      <c r="AQ48" s="72" t="str">
        <f t="shared" ref="AQ48" si="52">IFERROR(AP48/AT48,"")</f>
        <v/>
      </c>
      <c r="AR48" s="127">
        <f>COUNT(C37:AG37)</f>
        <v>31</v>
      </c>
      <c r="AS48" s="157">
        <f t="shared" si="42"/>
        <v>0</v>
      </c>
      <c r="AT48" s="128">
        <f t="shared" si="43"/>
        <v>0</v>
      </c>
      <c r="AU48" s="128">
        <f t="shared" si="44"/>
        <v>0</v>
      </c>
      <c r="AV48" s="128">
        <f t="shared" si="45"/>
        <v>0</v>
      </c>
      <c r="AW48" s="40"/>
      <c r="AX48" s="101"/>
      <c r="AY48" s="102"/>
      <c r="BA48" s="111" t="s">
        <v>100</v>
      </c>
      <c r="BB48" s="111">
        <f ca="1">IF(AY38=7,COUNTIF(OFFSET($C48,0,0,1,$AY38),"外"),COUNTIF(OFFSET($C48,0,0,1,$AY38),"外")+COUNTIF(OFFSET($C48,-13,DAY(EOMONTH(C36-1,0))-7+$AY38,1,7-$AY38),"外"))</f>
        <v>0</v>
      </c>
      <c r="BC48" s="111">
        <f ca="1">COUNTIF(OFFSET($C48,0,$AY38,1,7),"外")</f>
        <v>0</v>
      </c>
      <c r="BD48" s="111">
        <f ca="1">COUNTIF(OFFSET($C48,0,$AY38+7,1,7),"外")</f>
        <v>0</v>
      </c>
      <c r="BE48" s="111">
        <f ca="1">COUNTIF(OFFSET($C48,0,$AY38+14,1,7),"外")</f>
        <v>0</v>
      </c>
      <c r="BF48" s="111">
        <f ca="1">COUNTIF(OFFSET(C48,0,AY38+21,1,7),"外")</f>
        <v>0</v>
      </c>
      <c r="BG48" s="111">
        <f t="shared" ref="BG48" ca="1" si="53">SUM(BB48:BF48)</f>
        <v>0</v>
      </c>
    </row>
    <row r="49" spans="2:59" ht="13.5" thickBot="1" x14ac:dyDescent="0.25">
      <c r="AV49" s="32"/>
    </row>
    <row r="50" spans="2:59" ht="13.5" customHeight="1" x14ac:dyDescent="0.2">
      <c r="B50" s="83" t="s">
        <v>0</v>
      </c>
      <c r="C50" s="252">
        <f>DATE(YEAR(C36),MONTH(C36)+1,DAY(C36))</f>
        <v>45658</v>
      </c>
      <c r="D50" s="253"/>
      <c r="E50" s="253"/>
      <c r="F50" s="253"/>
      <c r="G50" s="253"/>
      <c r="H50" s="253"/>
      <c r="I50" s="253"/>
      <c r="J50" s="253"/>
      <c r="K50" s="253"/>
      <c r="L50" s="253"/>
      <c r="M50" s="253"/>
      <c r="N50" s="253"/>
      <c r="O50" s="253"/>
      <c r="P50" s="253"/>
      <c r="Q50" s="253"/>
      <c r="R50" s="253"/>
      <c r="S50" s="253"/>
      <c r="T50" s="253"/>
      <c r="U50" s="253"/>
      <c r="V50" s="253"/>
      <c r="W50" s="253"/>
      <c r="X50" s="253"/>
      <c r="Y50" s="253"/>
      <c r="Z50" s="253"/>
      <c r="AA50" s="253"/>
      <c r="AB50" s="253"/>
      <c r="AC50" s="253"/>
      <c r="AD50" s="253"/>
      <c r="AE50" s="253"/>
      <c r="AF50" s="253"/>
      <c r="AG50" s="253"/>
      <c r="AH50" s="254" t="s">
        <v>113</v>
      </c>
      <c r="AI50" s="255"/>
      <c r="AJ50" s="255"/>
      <c r="AK50" s="255"/>
      <c r="AL50" s="256"/>
      <c r="AM50" s="260" t="s">
        <v>46</v>
      </c>
      <c r="AN50" s="261"/>
      <c r="AO50" s="262"/>
      <c r="AP50" s="266" t="s">
        <v>11</v>
      </c>
      <c r="AQ50" s="267"/>
      <c r="AR50" s="270" t="s">
        <v>15</v>
      </c>
      <c r="AS50" s="206" t="s">
        <v>16</v>
      </c>
      <c r="AT50" s="221" t="s">
        <v>17</v>
      </c>
      <c r="AU50" s="241"/>
      <c r="AV50" s="241"/>
      <c r="AX50" s="242" t="s">
        <v>88</v>
      </c>
      <c r="AY50" s="243"/>
    </row>
    <row r="51" spans="2:59" x14ac:dyDescent="0.2">
      <c r="B51" s="10" t="s">
        <v>1</v>
      </c>
      <c r="C51" s="11">
        <f>DATE(YEAR(C50),MONTH(C50),DAY(C50))</f>
        <v>45658</v>
      </c>
      <c r="D51" s="11">
        <f>IF(MONTH(DATE(YEAR(C51),MONTH(C51),DAY(C51)+1))=MONTH($C50),DATE(YEAR(C51),MONTH(C51),DAY(C51)+1),"")</f>
        <v>45659</v>
      </c>
      <c r="E51" s="11">
        <f t="shared" ref="E51:AG51" si="54">IF(MONTH(DATE(YEAR(D51),MONTH(D51),DAY(D51)+1))=MONTH($C50),DATE(YEAR(D51),MONTH(D51),DAY(D51)+1),"")</f>
        <v>45660</v>
      </c>
      <c r="F51" s="16">
        <f t="shared" si="54"/>
        <v>45661</v>
      </c>
      <c r="G51" s="11">
        <f t="shared" si="54"/>
        <v>45662</v>
      </c>
      <c r="H51" s="11">
        <f t="shared" si="54"/>
        <v>45663</v>
      </c>
      <c r="I51" s="11">
        <f t="shared" si="54"/>
        <v>45664</v>
      </c>
      <c r="J51" s="11">
        <f t="shared" si="54"/>
        <v>45665</v>
      </c>
      <c r="K51" s="11">
        <f t="shared" si="54"/>
        <v>45666</v>
      </c>
      <c r="L51" s="11">
        <f t="shared" si="54"/>
        <v>45667</v>
      </c>
      <c r="M51" s="11">
        <f t="shared" si="54"/>
        <v>45668</v>
      </c>
      <c r="N51" s="11">
        <f t="shared" si="54"/>
        <v>45669</v>
      </c>
      <c r="O51" s="11">
        <f t="shared" si="54"/>
        <v>45670</v>
      </c>
      <c r="P51" s="11">
        <f t="shared" si="54"/>
        <v>45671</v>
      </c>
      <c r="Q51" s="11">
        <f t="shared" si="54"/>
        <v>45672</v>
      </c>
      <c r="R51" s="11">
        <f t="shared" si="54"/>
        <v>45673</v>
      </c>
      <c r="S51" s="11">
        <f t="shared" si="54"/>
        <v>45674</v>
      </c>
      <c r="T51" s="11">
        <f t="shared" si="54"/>
        <v>45675</v>
      </c>
      <c r="U51" s="11">
        <f t="shared" si="54"/>
        <v>45676</v>
      </c>
      <c r="V51" s="11">
        <f t="shared" si="54"/>
        <v>45677</v>
      </c>
      <c r="W51" s="11">
        <f t="shared" si="54"/>
        <v>45678</v>
      </c>
      <c r="X51" s="11">
        <f t="shared" si="54"/>
        <v>45679</v>
      </c>
      <c r="Y51" s="11">
        <f t="shared" si="54"/>
        <v>45680</v>
      </c>
      <c r="Z51" s="11">
        <f t="shared" si="54"/>
        <v>45681</v>
      </c>
      <c r="AA51" s="11">
        <f t="shared" si="54"/>
        <v>45682</v>
      </c>
      <c r="AB51" s="11">
        <f t="shared" si="54"/>
        <v>45683</v>
      </c>
      <c r="AC51" s="11">
        <f t="shared" si="54"/>
        <v>45684</v>
      </c>
      <c r="AD51" s="11">
        <f t="shared" si="54"/>
        <v>45685</v>
      </c>
      <c r="AE51" s="11">
        <f t="shared" si="54"/>
        <v>45686</v>
      </c>
      <c r="AF51" s="11">
        <f t="shared" si="54"/>
        <v>45687</v>
      </c>
      <c r="AG51" s="29">
        <f t="shared" si="54"/>
        <v>45688</v>
      </c>
      <c r="AH51" s="257"/>
      <c r="AI51" s="258"/>
      <c r="AJ51" s="258"/>
      <c r="AK51" s="258"/>
      <c r="AL51" s="259"/>
      <c r="AM51" s="263"/>
      <c r="AN51" s="264"/>
      <c r="AO51" s="265"/>
      <c r="AP51" s="268"/>
      <c r="AQ51" s="269"/>
      <c r="AR51" s="271"/>
      <c r="AS51" s="207"/>
      <c r="AT51" s="221"/>
      <c r="AU51" s="241"/>
      <c r="AV51" s="241"/>
      <c r="AX51" s="244"/>
      <c r="AY51" s="245"/>
    </row>
    <row r="52" spans="2:59" ht="13" customHeight="1" x14ac:dyDescent="0.2">
      <c r="B52" s="10" t="s">
        <v>2</v>
      </c>
      <c r="C52" s="12" t="str">
        <f t="shared" ref="C52:AG52" si="55">TEXT(C51,"aaa")</f>
        <v>水</v>
      </c>
      <c r="D52" s="12" t="str">
        <f t="shared" si="55"/>
        <v>木</v>
      </c>
      <c r="E52" s="12" t="str">
        <f t="shared" si="55"/>
        <v>金</v>
      </c>
      <c r="F52" s="17" t="str">
        <f t="shared" si="55"/>
        <v>土</v>
      </c>
      <c r="G52" s="12" t="str">
        <f t="shared" si="55"/>
        <v>日</v>
      </c>
      <c r="H52" s="12" t="str">
        <f t="shared" si="55"/>
        <v>月</v>
      </c>
      <c r="I52" s="12" t="str">
        <f t="shared" si="55"/>
        <v>火</v>
      </c>
      <c r="J52" s="12" t="str">
        <f t="shared" si="55"/>
        <v>水</v>
      </c>
      <c r="K52" s="12" t="str">
        <f t="shared" si="55"/>
        <v>木</v>
      </c>
      <c r="L52" s="12" t="str">
        <f t="shared" si="55"/>
        <v>金</v>
      </c>
      <c r="M52" s="12" t="str">
        <f t="shared" si="55"/>
        <v>土</v>
      </c>
      <c r="N52" s="12" t="str">
        <f t="shared" si="55"/>
        <v>日</v>
      </c>
      <c r="O52" s="12" t="str">
        <f t="shared" si="55"/>
        <v>月</v>
      </c>
      <c r="P52" s="12" t="str">
        <f t="shared" si="55"/>
        <v>火</v>
      </c>
      <c r="Q52" s="12" t="str">
        <f t="shared" si="55"/>
        <v>水</v>
      </c>
      <c r="R52" s="12" t="str">
        <f t="shared" si="55"/>
        <v>木</v>
      </c>
      <c r="S52" s="12" t="str">
        <f t="shared" si="55"/>
        <v>金</v>
      </c>
      <c r="T52" s="12" t="str">
        <f t="shared" si="55"/>
        <v>土</v>
      </c>
      <c r="U52" s="12" t="str">
        <f t="shared" si="55"/>
        <v>日</v>
      </c>
      <c r="V52" s="12" t="str">
        <f t="shared" si="55"/>
        <v>月</v>
      </c>
      <c r="W52" s="12" t="str">
        <f t="shared" si="55"/>
        <v>火</v>
      </c>
      <c r="X52" s="12" t="str">
        <f t="shared" si="55"/>
        <v>水</v>
      </c>
      <c r="Y52" s="12" t="str">
        <f t="shared" si="55"/>
        <v>木</v>
      </c>
      <c r="Z52" s="12" t="str">
        <f t="shared" si="55"/>
        <v>金</v>
      </c>
      <c r="AA52" s="12" t="str">
        <f t="shared" si="55"/>
        <v>土</v>
      </c>
      <c r="AB52" s="12" t="str">
        <f t="shared" si="55"/>
        <v>日</v>
      </c>
      <c r="AC52" s="12" t="str">
        <f t="shared" si="55"/>
        <v>月</v>
      </c>
      <c r="AD52" s="12" t="str">
        <f t="shared" si="55"/>
        <v>火</v>
      </c>
      <c r="AE52" s="12" t="str">
        <f t="shared" si="55"/>
        <v>水</v>
      </c>
      <c r="AF52" s="12" t="str">
        <f t="shared" si="55"/>
        <v>木</v>
      </c>
      <c r="AG52" s="78" t="str">
        <f t="shared" si="55"/>
        <v>金</v>
      </c>
      <c r="AH52" s="246" t="s">
        <v>83</v>
      </c>
      <c r="AI52" s="247" t="s">
        <v>84</v>
      </c>
      <c r="AJ52" s="247" t="s">
        <v>85</v>
      </c>
      <c r="AK52" s="247" t="s">
        <v>86</v>
      </c>
      <c r="AL52" s="248" t="s">
        <v>87</v>
      </c>
      <c r="AM52" s="249" t="s">
        <v>40</v>
      </c>
      <c r="AN52" s="228" t="s">
        <v>12</v>
      </c>
      <c r="AO52" s="231" t="s">
        <v>47</v>
      </c>
      <c r="AP52" s="234" t="s">
        <v>40</v>
      </c>
      <c r="AQ52" s="237" t="s">
        <v>13</v>
      </c>
      <c r="AR52" s="240"/>
      <c r="AS52" s="221"/>
      <c r="AT52" s="221"/>
      <c r="AU52" s="123"/>
      <c r="AV52" s="123"/>
      <c r="AX52" s="223" t="s">
        <v>89</v>
      </c>
      <c r="AY52" s="224">
        <f>ABS(IF(WEEKDAY(C50,3)=0,7,WEEKDAY(C50,3)-7))</f>
        <v>5</v>
      </c>
    </row>
    <row r="53" spans="2:59" s="3" customFormat="1" ht="22" customHeight="1" x14ac:dyDescent="0.2">
      <c r="B53" s="225" t="s">
        <v>3</v>
      </c>
      <c r="C53" s="218" t="str">
        <f>IFERROR(VLOOKUP(C51,祝日一覧!$A:$C,3,FALSE),"")</f>
        <v>元日</v>
      </c>
      <c r="D53" s="218" t="str">
        <f>IFERROR(VLOOKUP(D51,祝日一覧!$A:$C,3,FALSE),"")</f>
        <v>年末年始休暇</v>
      </c>
      <c r="E53" s="218" t="str">
        <f>IFERROR(VLOOKUP(E51,祝日一覧!$A:$C,3,FALSE),"")</f>
        <v>年末年始休暇</v>
      </c>
      <c r="F53" s="218" t="str">
        <f>IFERROR(VLOOKUP(F51,祝日一覧!$A:$C,3,FALSE),"")</f>
        <v/>
      </c>
      <c r="G53" s="218" t="str">
        <f>IFERROR(VLOOKUP(G51,祝日一覧!$A:$C,3,FALSE),"")</f>
        <v/>
      </c>
      <c r="H53" s="218" t="str">
        <f>IFERROR(VLOOKUP(H51,祝日一覧!$A:$C,3,FALSE),"")</f>
        <v/>
      </c>
      <c r="I53" s="218" t="str">
        <f>IFERROR(VLOOKUP(I51,祝日一覧!$A:$C,3,FALSE),"")</f>
        <v/>
      </c>
      <c r="J53" s="218" t="str">
        <f>IFERROR(VLOOKUP(J51,祝日一覧!$A:$C,3,FALSE),"")</f>
        <v/>
      </c>
      <c r="K53" s="218" t="str">
        <f>IFERROR(VLOOKUP(K51,祝日一覧!$A:$C,3,FALSE),"")</f>
        <v/>
      </c>
      <c r="L53" s="218" t="str">
        <f>IFERROR(VLOOKUP(L51,祝日一覧!$A:$C,3,FALSE),"")</f>
        <v/>
      </c>
      <c r="M53" s="218" t="str">
        <f>IFERROR(VLOOKUP(M51,祝日一覧!$A:$C,3,FALSE),"")</f>
        <v/>
      </c>
      <c r="N53" s="218" t="str">
        <f>IFERROR(VLOOKUP(N51,祝日一覧!$A:$C,3,FALSE),"")</f>
        <v/>
      </c>
      <c r="O53" s="218" t="str">
        <f>IFERROR(VLOOKUP(O51,祝日一覧!$A:$C,3,FALSE),"")</f>
        <v>成人の日</v>
      </c>
      <c r="P53" s="218" t="str">
        <f>IFERROR(VLOOKUP(P51,祝日一覧!$A:$C,3,FALSE),"")</f>
        <v/>
      </c>
      <c r="Q53" s="218" t="str">
        <f>IFERROR(VLOOKUP(Q51,祝日一覧!$A:$C,3,FALSE),"")</f>
        <v/>
      </c>
      <c r="R53" s="218" t="str">
        <f>IFERROR(VLOOKUP(R51,祝日一覧!$A:$C,3,FALSE),"")</f>
        <v/>
      </c>
      <c r="S53" s="218" t="str">
        <f>IFERROR(VLOOKUP(S51,祝日一覧!$A:$C,3,FALSE),"")</f>
        <v/>
      </c>
      <c r="T53" s="218" t="str">
        <f>IFERROR(VLOOKUP(T51,祝日一覧!$A:$C,3,FALSE),"")</f>
        <v/>
      </c>
      <c r="U53" s="218" t="str">
        <f>IFERROR(VLOOKUP(U51,祝日一覧!$A:$C,3,FALSE),"")</f>
        <v/>
      </c>
      <c r="V53" s="218" t="str">
        <f>IFERROR(VLOOKUP(V51,祝日一覧!$A:$C,3,FALSE),"")</f>
        <v/>
      </c>
      <c r="W53" s="218" t="str">
        <f>IFERROR(VLOOKUP(W51,祝日一覧!$A:$C,3,FALSE),"")</f>
        <v/>
      </c>
      <c r="X53" s="218" t="str">
        <f>IFERROR(VLOOKUP(X51,祝日一覧!$A:$C,3,FALSE),"")</f>
        <v/>
      </c>
      <c r="Y53" s="218" t="str">
        <f>IFERROR(VLOOKUP(Y51,祝日一覧!$A:$C,3,FALSE),"")</f>
        <v/>
      </c>
      <c r="Z53" s="218" t="str">
        <f>IFERROR(VLOOKUP(Z51,祝日一覧!$A:$C,3,FALSE),"")</f>
        <v/>
      </c>
      <c r="AA53" s="218" t="str">
        <f>IFERROR(VLOOKUP(AA51,祝日一覧!$A:$C,3,FALSE),"")</f>
        <v/>
      </c>
      <c r="AB53" s="218" t="str">
        <f>IFERROR(VLOOKUP(AB51,祝日一覧!$A:$C,3,FALSE),"")</f>
        <v/>
      </c>
      <c r="AC53" s="218" t="str">
        <f>IFERROR(VLOOKUP(AC51,祝日一覧!$A:$C,3,FALSE),"")</f>
        <v/>
      </c>
      <c r="AD53" s="218" t="str">
        <f>IFERROR(VLOOKUP(AD51,祝日一覧!$A:$C,3,FALSE),"")</f>
        <v/>
      </c>
      <c r="AE53" s="218" t="str">
        <f>IFERROR(VLOOKUP(AE51,祝日一覧!$A:$C,3,FALSE),"")</f>
        <v/>
      </c>
      <c r="AF53" s="218" t="str">
        <f>IFERROR(VLOOKUP(AF51,祝日一覧!$A:$C,3,FALSE),"")</f>
        <v/>
      </c>
      <c r="AG53" s="208" t="str">
        <f>IFERROR(VLOOKUP(AG51,祝日一覧!$A:$C,3,FALSE),"")</f>
        <v/>
      </c>
      <c r="AH53" s="246"/>
      <c r="AI53" s="247"/>
      <c r="AJ53" s="247"/>
      <c r="AK53" s="247"/>
      <c r="AL53" s="248"/>
      <c r="AM53" s="250"/>
      <c r="AN53" s="229"/>
      <c r="AO53" s="232"/>
      <c r="AP53" s="235"/>
      <c r="AQ53" s="238"/>
      <c r="AR53" s="240"/>
      <c r="AS53" s="221"/>
      <c r="AT53" s="222"/>
      <c r="AU53" s="126"/>
      <c r="AV53" s="123"/>
      <c r="AW53" s="40"/>
      <c r="AX53" s="223"/>
      <c r="AY53" s="224"/>
    </row>
    <row r="54" spans="2:59" s="3" customFormat="1" ht="41.5" customHeight="1" x14ac:dyDescent="0.2">
      <c r="B54" s="226"/>
      <c r="C54" s="219"/>
      <c r="D54" s="219"/>
      <c r="E54" s="219"/>
      <c r="F54" s="219"/>
      <c r="G54" s="219"/>
      <c r="H54" s="219"/>
      <c r="I54" s="219"/>
      <c r="J54" s="219"/>
      <c r="K54" s="219"/>
      <c r="L54" s="219"/>
      <c r="M54" s="219"/>
      <c r="N54" s="219"/>
      <c r="O54" s="219"/>
      <c r="P54" s="219"/>
      <c r="Q54" s="219"/>
      <c r="R54" s="219"/>
      <c r="S54" s="219"/>
      <c r="T54" s="219"/>
      <c r="U54" s="219"/>
      <c r="V54" s="219"/>
      <c r="W54" s="219"/>
      <c r="X54" s="219"/>
      <c r="Y54" s="219"/>
      <c r="Z54" s="219"/>
      <c r="AA54" s="219"/>
      <c r="AB54" s="219"/>
      <c r="AC54" s="219"/>
      <c r="AD54" s="219"/>
      <c r="AE54" s="219"/>
      <c r="AF54" s="219"/>
      <c r="AG54" s="209"/>
      <c r="AH54" s="93" t="str">
        <f>IF($AY52=7,DBCS(1&amp;"日～"&amp;7&amp;"日"),DBCS("前"&amp;DAY(EOMONTH($C50-1,0))-6+$AY52&amp;"日～"&amp;$AY52&amp;"日"))</f>
        <v>前３０日～５日</v>
      </c>
      <c r="AI54" s="112" t="str">
        <f>DBCS($AY52+1&amp;"日～"&amp;$AY52+7&amp;"日")</f>
        <v>６日～１２日</v>
      </c>
      <c r="AJ54" s="112" t="str">
        <f>DBCS($AY52+8&amp;"日～"&amp;$AY52+14&amp;"日")</f>
        <v>１３日～１９日</v>
      </c>
      <c r="AK54" s="112" t="str">
        <f>DBCS($AY52+15&amp;"日～"&amp;$AY52+21&amp;"日")</f>
        <v>２０日～２６日</v>
      </c>
      <c r="AL54" s="113" t="str">
        <f>IF(AND(AY52=7,AY56=0),"-",IF($AY60=3,"-",DBCS($AY52+22&amp;"日～"&amp;$AY52+28&amp;"日")))</f>
        <v>-</v>
      </c>
      <c r="AM54" s="250"/>
      <c r="AN54" s="229"/>
      <c r="AO54" s="232"/>
      <c r="AP54" s="235"/>
      <c r="AQ54" s="238"/>
      <c r="AR54" s="129"/>
      <c r="AS54" s="125"/>
      <c r="AT54" s="125"/>
      <c r="AU54" s="124"/>
      <c r="AV54" s="124"/>
      <c r="AW54" s="40"/>
      <c r="AX54" s="99" t="s">
        <v>90</v>
      </c>
      <c r="AY54" s="100">
        <f>DAY(EOMONTH(C50,0))</f>
        <v>31</v>
      </c>
      <c r="BA54" s="211" t="s">
        <v>105</v>
      </c>
      <c r="BB54" s="212"/>
      <c r="BC54" s="212"/>
      <c r="BD54" s="212"/>
      <c r="BE54" s="212"/>
      <c r="BF54" s="212"/>
      <c r="BG54" s="213"/>
    </row>
    <row r="55" spans="2:59" s="3" customFormat="1" ht="17.5" customHeight="1" x14ac:dyDescent="0.2">
      <c r="B55" s="226"/>
      <c r="C55" s="219"/>
      <c r="D55" s="219"/>
      <c r="E55" s="219"/>
      <c r="F55" s="219"/>
      <c r="G55" s="219"/>
      <c r="H55" s="219"/>
      <c r="I55" s="219"/>
      <c r="J55" s="219"/>
      <c r="K55" s="219"/>
      <c r="L55" s="219"/>
      <c r="M55" s="219"/>
      <c r="N55" s="219"/>
      <c r="O55" s="219"/>
      <c r="P55" s="219"/>
      <c r="Q55" s="219"/>
      <c r="R55" s="219"/>
      <c r="S55" s="219"/>
      <c r="T55" s="219"/>
      <c r="U55" s="219"/>
      <c r="V55" s="219"/>
      <c r="W55" s="219"/>
      <c r="X55" s="219"/>
      <c r="Y55" s="219"/>
      <c r="Z55" s="219"/>
      <c r="AA55" s="219"/>
      <c r="AB55" s="219"/>
      <c r="AC55" s="219"/>
      <c r="AD55" s="219"/>
      <c r="AE55" s="219"/>
      <c r="AF55" s="219"/>
      <c r="AG55" s="209"/>
      <c r="AH55" s="93" t="str">
        <f ca="1">IF(AH56&gt;=0.285,"達成","未")</f>
        <v>達成</v>
      </c>
      <c r="AI55" s="166" t="str">
        <f ca="1">IF(AI56&gt;=0.285,"達成","未")</f>
        <v>達成</v>
      </c>
      <c r="AJ55" s="166" t="str">
        <f t="shared" ref="AJ55" ca="1" si="56">IF(AJ56&gt;=0.285,"達成","未")</f>
        <v>達成</v>
      </c>
      <c r="AK55" s="166" t="str">
        <f t="shared" ref="AK55" ca="1" si="57">IF(AK56&gt;=0.285,"達成","未")</f>
        <v>達成</v>
      </c>
      <c r="AL55" s="167" t="str">
        <f ca="1">IF(AL56="-","-",IF(AL56&gt;=0.285,"達成","未"))</f>
        <v>-</v>
      </c>
      <c r="AM55" s="251"/>
      <c r="AN55" s="230"/>
      <c r="AO55" s="233"/>
      <c r="AP55" s="236"/>
      <c r="AQ55" s="239"/>
      <c r="AR55" s="163"/>
      <c r="AS55" s="164"/>
      <c r="AT55" s="164"/>
      <c r="AU55" s="165"/>
      <c r="AV55" s="165"/>
      <c r="AW55" s="40"/>
      <c r="AX55" s="99"/>
      <c r="AY55" s="100"/>
      <c r="BA55" s="160"/>
      <c r="BB55" s="161"/>
      <c r="BC55" s="161"/>
      <c r="BD55" s="161"/>
      <c r="BE55" s="161"/>
      <c r="BF55" s="161"/>
      <c r="BG55" s="162"/>
    </row>
    <row r="56" spans="2:59" s="4" customFormat="1" ht="20" customHeight="1" thickBot="1" x14ac:dyDescent="0.25">
      <c r="B56" s="226"/>
      <c r="C56" s="219"/>
      <c r="D56" s="219"/>
      <c r="E56" s="219"/>
      <c r="F56" s="219"/>
      <c r="G56" s="219"/>
      <c r="H56" s="219"/>
      <c r="I56" s="219"/>
      <c r="J56" s="219"/>
      <c r="K56" s="219"/>
      <c r="L56" s="219"/>
      <c r="M56" s="219"/>
      <c r="N56" s="219"/>
      <c r="O56" s="219"/>
      <c r="P56" s="219"/>
      <c r="Q56" s="219"/>
      <c r="R56" s="219"/>
      <c r="S56" s="219"/>
      <c r="T56" s="219"/>
      <c r="U56" s="219"/>
      <c r="V56" s="219"/>
      <c r="W56" s="219"/>
      <c r="X56" s="219"/>
      <c r="Y56" s="219"/>
      <c r="Z56" s="219"/>
      <c r="AA56" s="219"/>
      <c r="AB56" s="219"/>
      <c r="AC56" s="219"/>
      <c r="AD56" s="219"/>
      <c r="AE56" s="219"/>
      <c r="AF56" s="219"/>
      <c r="AG56" s="209"/>
      <c r="AH56" s="114">
        <f ca="1">AVERAGE(AH57:AH62)</f>
        <v>0.33333333333333331</v>
      </c>
      <c r="AI56" s="115">
        <f t="shared" ref="AI56:AK56" ca="1" si="58">AVERAGE(AI57:AI62)</f>
        <v>0.2857142857142857</v>
      </c>
      <c r="AJ56" s="115">
        <f t="shared" ca="1" si="58"/>
        <v>0.2857142857142857</v>
      </c>
      <c r="AK56" s="115">
        <f t="shared" ca="1" si="58"/>
        <v>0.2857142857142857</v>
      </c>
      <c r="AL56" s="104" t="str">
        <f ca="1">IFERROR(AVERAGE(AL57:AL62),"-")</f>
        <v>-</v>
      </c>
      <c r="AM56" s="64"/>
      <c r="AN56" s="48">
        <f>AVERAGE(AN57:AN62)</f>
        <v>0.29761904761904762</v>
      </c>
      <c r="AO56" s="30" t="str">
        <f>IF(AN56&gt;=0.285,"達成","未")</f>
        <v>達成</v>
      </c>
      <c r="AP56" s="71"/>
      <c r="AQ56" s="72">
        <f>AVERAGE(AQ57:AQ62)</f>
        <v>0.31814016787083355</v>
      </c>
      <c r="AR56" s="62" t="s">
        <v>15</v>
      </c>
      <c r="AS56" s="49" t="s">
        <v>16</v>
      </c>
      <c r="AT56" s="50" t="s">
        <v>58</v>
      </c>
      <c r="AU56" s="38" t="s">
        <v>56</v>
      </c>
      <c r="AV56" s="130" t="s">
        <v>57</v>
      </c>
      <c r="AW56" s="60" t="s">
        <v>66</v>
      </c>
      <c r="AX56" s="214" t="s">
        <v>91</v>
      </c>
      <c r="AY56" s="215">
        <f>MOD(AY54-AY52,7)</f>
        <v>5</v>
      </c>
      <c r="AZ56" s="97" t="s">
        <v>106</v>
      </c>
      <c r="BA56" s="111"/>
      <c r="BB56" s="111" t="s">
        <v>83</v>
      </c>
      <c r="BC56" s="111" t="s">
        <v>84</v>
      </c>
      <c r="BD56" s="111" t="s">
        <v>85</v>
      </c>
      <c r="BE56" s="111" t="s">
        <v>86</v>
      </c>
      <c r="BF56" s="111" t="s">
        <v>87</v>
      </c>
      <c r="BG56" s="111" t="s">
        <v>101</v>
      </c>
    </row>
    <row r="57" spans="2:59" s="4" customFormat="1" ht="20.149999999999999" customHeight="1" x14ac:dyDescent="0.2">
      <c r="B57" s="51" t="str">
        <f>IF($R$5&lt;&gt;"",$R$5,"-")</f>
        <v>A</v>
      </c>
      <c r="C57" s="84" t="s">
        <v>94</v>
      </c>
      <c r="D57" s="159" t="s">
        <v>94</v>
      </c>
      <c r="E57" s="159" t="s">
        <v>94</v>
      </c>
      <c r="F57" s="84" t="s">
        <v>80</v>
      </c>
      <c r="G57" s="84" t="s">
        <v>80</v>
      </c>
      <c r="H57" s="84"/>
      <c r="I57" s="84"/>
      <c r="J57" s="84"/>
      <c r="K57" s="84"/>
      <c r="L57" s="84"/>
      <c r="M57" s="84" t="s">
        <v>80</v>
      </c>
      <c r="N57" s="84" t="s">
        <v>80</v>
      </c>
      <c r="O57" s="84"/>
      <c r="P57" s="84"/>
      <c r="Q57" s="84"/>
      <c r="R57" s="84"/>
      <c r="S57" s="84"/>
      <c r="T57" s="84" t="s">
        <v>80</v>
      </c>
      <c r="U57" s="84" t="s">
        <v>80</v>
      </c>
      <c r="V57" s="84"/>
      <c r="W57" s="84"/>
      <c r="X57" s="84"/>
      <c r="Y57" s="84"/>
      <c r="Z57" s="84"/>
      <c r="AA57" s="84" t="s">
        <v>80</v>
      </c>
      <c r="AB57" s="84" t="s">
        <v>80</v>
      </c>
      <c r="AC57" s="84"/>
      <c r="AD57" s="84" t="s">
        <v>80</v>
      </c>
      <c r="AE57" s="84"/>
      <c r="AF57" s="84"/>
      <c r="AG57" s="61"/>
      <c r="AH57" s="122">
        <f ca="1">IFERROR(IF(B57="-","-",IF(AY52=7,COUNTIF(OFFSET($C57,0,0,1,$AY52),"○")/(7-BB57),(COUNTIF(OFFSET($C57,0,0,1,$AY52),"○")+COUNTIF(OFFSET($C57,-14,DAY(EOMONTH(C50-1,0))-7+$AY52,1,7-$AY52),"○"))/(7-BB57))),"-")</f>
        <v>1</v>
      </c>
      <c r="AI57" s="116">
        <f ca="1">IF($B57="-","-",COUNTIF(OFFSET($C57,0,$AY52,1,7),"○")/7-BC57)</f>
        <v>0.2857142857142857</v>
      </c>
      <c r="AJ57" s="145">
        <f ca="1">IF($B57="-","-",COUNTIF(OFFSET($C57,0,$AY52,1,7),"○")/7-BD57)</f>
        <v>0.2857142857142857</v>
      </c>
      <c r="AK57" s="145">
        <f ca="1">IF($B57="-","-",COUNTIF(OFFSET($C57,0,$AY52,1,7),"○")/7-BE57)</f>
        <v>0.2857142857142857</v>
      </c>
      <c r="AL57" s="146" t="str">
        <f ca="1">IF($B57="-","-",IF((AY60+SIGN(AY52))&lt;5,"-",COUNTIF(OFFSET(C57,0,AY52+21,1,7),"○")/(7-BF57)))</f>
        <v>-</v>
      </c>
      <c r="AM57" s="65">
        <f>AU57</f>
        <v>9</v>
      </c>
      <c r="AN57" s="41">
        <f>IFERROR(AM57/AS57,"")</f>
        <v>0.32142857142857145</v>
      </c>
      <c r="AO57" s="67" t="str">
        <f t="shared" ref="AO57:AO62" si="59">IFERROR(IF(B57="-",B57,IF(AM57/AS57&gt;=0.285,"達成","未")),"-")</f>
        <v>達成</v>
      </c>
      <c r="AP57" s="73">
        <f t="shared" ref="AP57:AP62" si="60">AV57</f>
        <v>39</v>
      </c>
      <c r="AQ57" s="74">
        <f>IFERROR(AP57/AT57,"")</f>
        <v>0.33913043478260868</v>
      </c>
      <c r="AR57" s="127">
        <f>COUNT(C51:AG51)</f>
        <v>31</v>
      </c>
      <c r="AS57" s="157">
        <f t="shared" ref="AS57:AS62" si="61">IF(OR(B57="-",B57=""),0,IFERROR(AR57-COUNTIF(C57:AG57,"外"),))</f>
        <v>28</v>
      </c>
      <c r="AT57" s="128">
        <f t="shared" ref="AT57:AT62" si="62">AS57+AT43</f>
        <v>115</v>
      </c>
      <c r="AU57" s="128">
        <f t="shared" ref="AU57:AU62" si="63">COUNTIF(C57:AG57,"○")</f>
        <v>9</v>
      </c>
      <c r="AV57" s="128">
        <f t="shared" ref="AV57:AV62" si="64">AV43+AU57</f>
        <v>39</v>
      </c>
      <c r="AW57" s="98">
        <f>IF(C50&gt;DATE($K$6,$M$6,1),0,IF(SUM(AS57:AS62)=0,1,IF(AO56="達成",1,0)))</f>
        <v>1</v>
      </c>
      <c r="AX57" s="214"/>
      <c r="AY57" s="215"/>
      <c r="AZ57" s="98">
        <f ca="1">IF(C50&gt;DATE($K$6,$M$6,1),0,IF(SUM(AS57:AS62)=0,1,IF(AND(AH56&gt;0.285,AI56&gt;0.285,AJ56&gt;0.285,AK56&gt;0.285,AL56&gt;0.285),1,0)))</f>
        <v>1</v>
      </c>
      <c r="BA57" s="111" t="s">
        <v>95</v>
      </c>
      <c r="BB57" s="111">
        <f ca="1">IF(AY52=7,COUNTIF(OFFSET($C57,0,0,1,$AY52),"外"),COUNTIF(OFFSET($C57,0,0,1,$AY52),"外")+COUNTIF(OFFSET($C57,-13,DAY(EOMONTH(C50-1,0))-7+$AY52,1,7-$AY52),"外"))</f>
        <v>5</v>
      </c>
      <c r="BC57" s="111">
        <f ca="1">COUNTIF(OFFSET($C57,0,$AY52,1,7),"外")</f>
        <v>0</v>
      </c>
      <c r="BD57" s="111">
        <f ca="1">COUNTIF(OFFSET($C57,0,$AY52+7,1,7),"外")</f>
        <v>0</v>
      </c>
      <c r="BE57" s="111">
        <f ca="1">COUNTIF(OFFSET($C57,0,$AY52+14,1,7),"外")</f>
        <v>0</v>
      </c>
      <c r="BF57" s="111">
        <f ca="1">COUNTIF(OFFSET(C57,0,AY52+21,1,7),"外")</f>
        <v>0</v>
      </c>
      <c r="BG57" s="111">
        <f ca="1">SUM(BB57:BF57)</f>
        <v>5</v>
      </c>
    </row>
    <row r="58" spans="2:59" s="4" customFormat="1" ht="20.149999999999999" customHeight="1" x14ac:dyDescent="0.2">
      <c r="B58" s="45" t="str">
        <f>IF($S$5&lt;&gt;"",$S$5,"-")</f>
        <v>B</v>
      </c>
      <c r="C58" s="12" t="s">
        <v>94</v>
      </c>
      <c r="D58" s="12" t="s">
        <v>94</v>
      </c>
      <c r="E58" s="12" t="s">
        <v>94</v>
      </c>
      <c r="F58" s="12"/>
      <c r="G58" s="12"/>
      <c r="H58" s="12" t="s">
        <v>80</v>
      </c>
      <c r="I58" s="12" t="s">
        <v>80</v>
      </c>
      <c r="J58" s="12"/>
      <c r="K58" s="12"/>
      <c r="L58" s="12"/>
      <c r="M58" s="12"/>
      <c r="N58" s="12"/>
      <c r="O58" s="12" t="s">
        <v>80</v>
      </c>
      <c r="P58" s="12" t="s">
        <v>80</v>
      </c>
      <c r="Q58" s="12"/>
      <c r="R58" s="12"/>
      <c r="S58" s="12"/>
      <c r="T58" s="12"/>
      <c r="U58" s="12"/>
      <c r="V58" s="12" t="s">
        <v>80</v>
      </c>
      <c r="W58" s="12" t="s">
        <v>80</v>
      </c>
      <c r="X58" s="12"/>
      <c r="Y58" s="12"/>
      <c r="Z58" s="12"/>
      <c r="AA58" s="12"/>
      <c r="AB58" s="12"/>
      <c r="AC58" s="12" t="s">
        <v>80</v>
      </c>
      <c r="AD58" s="12" t="s">
        <v>80</v>
      </c>
      <c r="AE58" s="12"/>
      <c r="AF58" s="12"/>
      <c r="AG58" s="78"/>
      <c r="AH58" s="90">
        <f ca="1">IFERROR(IF(B43="-","-",IF(AY52=7,COUNTIF(OFFSET($C58,0,0,1,$AY52),"○")/(7-BB58),(COUNTIF(OFFSET($C58,0,0,1,$AY52),"○")+COUNTIF(OFFSET($C58,-14,DAY(EOMONTH(C50-1,0))-7+$AY52,1,7-$AY52),"○"))/(7-BB58))),"-")</f>
        <v>0</v>
      </c>
      <c r="AI58" s="89">
        <f ca="1">IF(B58="-","-",COUNTIF(OFFSET($C58,0,$AY52,1,7),"○")/7-BC58)</f>
        <v>0.2857142857142857</v>
      </c>
      <c r="AJ58" s="89">
        <f ca="1">IF($B58="-","-",COUNTIF(OFFSET($C58,0,$AY53,1,7),"○")/7-BD58)</f>
        <v>0.2857142857142857</v>
      </c>
      <c r="AK58" s="89">
        <f ca="1">IF($B58="-","-",COUNTIF(OFFSET($C58,0,$AY52,1,7),"○")/7-BE58)</f>
        <v>0.2857142857142857</v>
      </c>
      <c r="AL58" s="105" t="str">
        <f ca="1">IF($B58="-","-",IF((AY60+SIGN(AY52))&lt;5,"-",COUNTIF(OFFSET(C58,0,AY52+21,1,7),"○")/(7-BF58)))</f>
        <v>-</v>
      </c>
      <c r="AM58" s="131">
        <f t="shared" ref="AM58:AM60" si="65">AU58</f>
        <v>8</v>
      </c>
      <c r="AN58" s="41">
        <f t="shared" ref="AN58" si="66">IFERROR(AM58/AS58,"")</f>
        <v>0.2857142857142857</v>
      </c>
      <c r="AO58" s="66" t="str">
        <f t="shared" si="59"/>
        <v>達成</v>
      </c>
      <c r="AP58" s="132">
        <f t="shared" si="60"/>
        <v>33</v>
      </c>
      <c r="AQ58" s="75">
        <f t="shared" ref="AQ58:AQ60" si="67">IFERROR(AP58/AT58,"")</f>
        <v>0.30555555555555558</v>
      </c>
      <c r="AR58" s="127">
        <f>COUNT(C51:AG51)</f>
        <v>31</v>
      </c>
      <c r="AS58" s="157">
        <f t="shared" si="61"/>
        <v>28</v>
      </c>
      <c r="AT58" s="128">
        <f t="shared" si="62"/>
        <v>108</v>
      </c>
      <c r="AU58" s="128">
        <f t="shared" si="63"/>
        <v>8</v>
      </c>
      <c r="AV58" s="128">
        <f t="shared" si="64"/>
        <v>33</v>
      </c>
      <c r="AW58" s="40"/>
      <c r="AX58" s="216" t="s">
        <v>92</v>
      </c>
      <c r="AY58" s="196">
        <f>SIGN(AY52)+SIGN(AY56)+AY60</f>
        <v>5</v>
      </c>
      <c r="BA58" s="111" t="s">
        <v>96</v>
      </c>
      <c r="BB58" s="111">
        <f ca="1">IF(AY52=7,COUNTIF(OFFSET($C58,0,0,1,$AY52),"外"),COUNTIF(OFFSET($C58,0,0,1,$AY52),"外")+COUNTIF(OFFSET($C58,-13,DAY(EOMONTH(C50-1,0))-7+$AY52,1,7-$AY52),"外"))</f>
        <v>5</v>
      </c>
      <c r="BC58" s="111">
        <f ca="1">COUNTIF(OFFSET($C58,0,$AY52,1,7),"外")</f>
        <v>0</v>
      </c>
      <c r="BD58" s="111">
        <f ca="1">COUNTIF(OFFSET($C58,0,$AY52+7,1,7),"外")</f>
        <v>0</v>
      </c>
      <c r="BE58" s="111">
        <f ca="1">COUNTIF(OFFSET($C58,0,$AY52+14,1,7),"外")</f>
        <v>0</v>
      </c>
      <c r="BF58" s="111">
        <f ca="1">COUNTIF(OFFSET(C58,0,AY52+21,1,7),"外")</f>
        <v>0</v>
      </c>
      <c r="BG58" s="111">
        <f t="shared" ref="BG58:BG60" ca="1" si="68">SUM(BB58:BF58)</f>
        <v>5</v>
      </c>
    </row>
    <row r="59" spans="2:59" s="4" customFormat="1" ht="20.149999999999999" customHeight="1" x14ac:dyDescent="0.2">
      <c r="B59" s="45" t="str">
        <f>IF($T$5&lt;&gt;"",$T$5,"-")</f>
        <v>C</v>
      </c>
      <c r="C59" s="12" t="s">
        <v>94</v>
      </c>
      <c r="D59" s="12" t="s">
        <v>94</v>
      </c>
      <c r="E59" s="12" t="s">
        <v>94</v>
      </c>
      <c r="F59" s="12"/>
      <c r="G59" s="12"/>
      <c r="H59" s="12"/>
      <c r="I59" s="12"/>
      <c r="J59" s="12" t="s">
        <v>80</v>
      </c>
      <c r="K59" s="12" t="s">
        <v>80</v>
      </c>
      <c r="L59" s="12"/>
      <c r="M59" s="12"/>
      <c r="N59" s="12"/>
      <c r="O59" s="12"/>
      <c r="P59" s="12"/>
      <c r="Q59" s="12" t="s">
        <v>80</v>
      </c>
      <c r="R59" s="12" t="s">
        <v>80</v>
      </c>
      <c r="S59" s="12"/>
      <c r="T59" s="12"/>
      <c r="U59" s="12"/>
      <c r="V59" s="12"/>
      <c r="W59" s="12"/>
      <c r="X59" s="12" t="s">
        <v>80</v>
      </c>
      <c r="Y59" s="12" t="s">
        <v>80</v>
      </c>
      <c r="Z59" s="12"/>
      <c r="AA59" s="12"/>
      <c r="AB59" s="12"/>
      <c r="AC59" s="12"/>
      <c r="AD59" s="12"/>
      <c r="AE59" s="12" t="s">
        <v>80</v>
      </c>
      <c r="AF59" s="12" t="s">
        <v>80</v>
      </c>
      <c r="AG59" s="78"/>
      <c r="AH59" s="90">
        <f ca="1">IFERROR(IF(B59="-","-",IF(AY52=7,COUNTIF(OFFSET($C59,0,0,1,$AY52),"○")/(7-BB59),(COUNTIF(OFFSET($C59,0,0,1,$AY52),"○")+COUNTIF(OFFSET($C59,-14,DAY(EOMONTH(C50-1,0))-7+$AY52,1,7-$AY52),"○"))/(7-BB59))),"-")</f>
        <v>0</v>
      </c>
      <c r="AI59" s="89">
        <f ca="1">IF(B59="-","-",COUNTIF(OFFSET($C59,0,$AY52,1,7),"○")/7-BC59)</f>
        <v>0.2857142857142857</v>
      </c>
      <c r="AJ59" s="89">
        <f ca="1">IF($B59="-","-",COUNTIF(OFFSET($C59,0,$AY52,1,7),"○")/7-BD59)</f>
        <v>0.2857142857142857</v>
      </c>
      <c r="AK59" s="89">
        <f ca="1">IF($B59="-","-",COUNTIF(OFFSET($C59,0,$AY52,1,7),"○")/7-BE59)</f>
        <v>0.2857142857142857</v>
      </c>
      <c r="AL59" s="105" t="str">
        <f ca="1">IF($B59="-","-",IF((AY60+SIGN(AY52))&lt;5,"-",COUNTIF(OFFSET(C59,0,AY52+21,1,7),"○")/(7-BF59)))</f>
        <v>-</v>
      </c>
      <c r="AM59" s="131">
        <f t="shared" si="65"/>
        <v>8</v>
      </c>
      <c r="AN59" s="41">
        <f>IFERROR(AM59/AS59,"")</f>
        <v>0.2857142857142857</v>
      </c>
      <c r="AO59" s="66" t="str">
        <f t="shared" si="59"/>
        <v>達成</v>
      </c>
      <c r="AP59" s="132">
        <f t="shared" si="60"/>
        <v>35</v>
      </c>
      <c r="AQ59" s="75">
        <f t="shared" si="67"/>
        <v>0.30973451327433627</v>
      </c>
      <c r="AR59" s="127">
        <f>COUNT(C51:AG51)</f>
        <v>31</v>
      </c>
      <c r="AS59" s="157">
        <f t="shared" si="61"/>
        <v>28</v>
      </c>
      <c r="AT59" s="128">
        <f t="shared" si="62"/>
        <v>113</v>
      </c>
      <c r="AU59" s="128">
        <f t="shared" si="63"/>
        <v>8</v>
      </c>
      <c r="AV59" s="128">
        <f t="shared" si="64"/>
        <v>35</v>
      </c>
      <c r="AW59" s="40"/>
      <c r="AX59" s="217"/>
      <c r="AY59" s="197"/>
      <c r="BA59" s="111" t="s">
        <v>97</v>
      </c>
      <c r="BB59" s="111">
        <f ca="1">IF(AY52=7,COUNTIF(OFFSET($C59,0,0,1,$AY52),"外"),COUNTIF(OFFSET($C59,0,0,1,$AY52),"外")+COUNTIF(OFFSET($C59,-13,DAY(EOMONTH(C50-1,0))-7+$AY52,1,7-$AY52),"外"))</f>
        <v>3</v>
      </c>
      <c r="BC59" s="111">
        <f ca="1">COUNTIF(OFFSET($C59,0,$AY52,1,7),"外")</f>
        <v>0</v>
      </c>
      <c r="BD59" s="111">
        <f ca="1">COUNTIF(OFFSET($C59,0,$AY52+7,1,7),"外")</f>
        <v>0</v>
      </c>
      <c r="BE59" s="111">
        <f ca="1">COUNTIF(OFFSET($C59,0,$AY52+14,1,7),"外")</f>
        <v>0</v>
      </c>
      <c r="BF59" s="111">
        <f ca="1">COUNTIF(OFFSET(C59,0,AY52+21,1,7),"外")</f>
        <v>0</v>
      </c>
      <c r="BG59" s="111">
        <f t="shared" ca="1" si="68"/>
        <v>3</v>
      </c>
    </row>
    <row r="60" spans="2:59" s="4" customFormat="1" ht="20.149999999999999" customHeight="1" x14ac:dyDescent="0.2">
      <c r="B60" s="45" t="str">
        <f>IF($U$5&lt;&gt;"",$U$5,"-")</f>
        <v>-</v>
      </c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78"/>
      <c r="AH60" s="90" t="str">
        <f ca="1">IFERROR(IF(B60="-","-",IF(AY52=7,COUNTIF(OFFSET($C60,0,0,1,$AY52),"○")/(7-BB60),(COUNTIF(OFFSET($C60,0,0,1,$AY52),"○")+COUNTIF(OFFSET($C60,-14,DAY(EOMONTH(C50-1,0))-7+$AY52,1,7-$AY52),"○"))/(7-BB60))),"-")</f>
        <v>-</v>
      </c>
      <c r="AI60" s="89" t="str">
        <f ca="1">IF(B60="-","-",COUNTIF(OFFSET($C60,0,$AY52,1,7),"○")/7-BC60)</f>
        <v>-</v>
      </c>
      <c r="AJ60" s="89" t="str">
        <f ca="1">IF($B60="-","-",COUNTIF(OFFSET($C60,0,$AY52,1,7),"○")/7-BD60)</f>
        <v>-</v>
      </c>
      <c r="AK60" s="89" t="str">
        <f ca="1">IF($B60="-","-",COUNTIF(OFFSET($C60,0,$AY52,1,7),"○")/7-BE60)</f>
        <v>-</v>
      </c>
      <c r="AL60" s="105" t="str">
        <f ca="1">IF($B60="-","-",IF((AY60+SIGN(AY52))&lt;5,"-",COUNTIF(OFFSET(C60,0,AY52+21,1,7),"○")/(7-BF60)))</f>
        <v>-</v>
      </c>
      <c r="AM60" s="131">
        <f t="shared" si="65"/>
        <v>0</v>
      </c>
      <c r="AN60" s="41" t="str">
        <f t="shared" ref="AN60:AN61" si="69">IFERROR(AM60/AS60,"")</f>
        <v/>
      </c>
      <c r="AO60" s="66" t="str">
        <f t="shared" si="59"/>
        <v>-</v>
      </c>
      <c r="AP60" s="132">
        <f t="shared" si="60"/>
        <v>0</v>
      </c>
      <c r="AQ60" s="75" t="str">
        <f t="shared" si="67"/>
        <v/>
      </c>
      <c r="AR60" s="127">
        <f>COUNT(C51:AG51)</f>
        <v>31</v>
      </c>
      <c r="AS60" s="157">
        <f t="shared" si="61"/>
        <v>0</v>
      </c>
      <c r="AT60" s="128">
        <f t="shared" si="62"/>
        <v>0</v>
      </c>
      <c r="AU60" s="128">
        <f t="shared" si="63"/>
        <v>0</v>
      </c>
      <c r="AV60" s="128">
        <f t="shared" si="64"/>
        <v>0</v>
      </c>
      <c r="AW60" s="40"/>
      <c r="AX60" s="194" t="s">
        <v>93</v>
      </c>
      <c r="AY60" s="196">
        <f>ROUNDDOWN((AY54-AY52)/7,0)</f>
        <v>3</v>
      </c>
      <c r="BA60" s="111" t="s">
        <v>98</v>
      </c>
      <c r="BB60" s="111">
        <f ca="1">IF(AY52=7,COUNTIF(OFFSET($C60,0,0,1,$AY52),"外"),COUNTIF(OFFSET($C60,0,0,1,$AY52),"外")+COUNTIF(OFFSET($C60,-13,DAY(EOMONTH(C50-1,0))-7+$AY52,1,7-$AY52),"外"))</f>
        <v>0</v>
      </c>
      <c r="BC60" s="111">
        <f ca="1">COUNTIF(OFFSET($C60,0,$AY52,1,7),"外")</f>
        <v>0</v>
      </c>
      <c r="BD60" s="111">
        <f ca="1">COUNTIF(OFFSET($C60,0,$AY52+7,1,7),"外")</f>
        <v>0</v>
      </c>
      <c r="BE60" s="111">
        <f ca="1">COUNTIF(OFFSET($C60,0,$AY52+14,1,7),"外")</f>
        <v>0</v>
      </c>
      <c r="BF60" s="111">
        <f ca="1">COUNTIF(OFFSET(C60,0,AY52+21,1,7),"外")</f>
        <v>0</v>
      </c>
      <c r="BG60" s="111">
        <f t="shared" ca="1" si="68"/>
        <v>0</v>
      </c>
    </row>
    <row r="61" spans="2:59" s="4" customFormat="1" ht="20.149999999999999" customHeight="1" x14ac:dyDescent="0.2">
      <c r="B61" s="45" t="str">
        <f>IF($V$5&lt;&gt;"",$V$5,"-")</f>
        <v>-</v>
      </c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78"/>
      <c r="AH61" s="90" t="str">
        <f ca="1">IFERROR(IF(B61="-","-",IF(AY52=7,COUNTIF(OFFSET($C61,0,0,1,$AY52),"○")/(7-BB61),(COUNTIF(OFFSET($C61,0,0,1,$AY52),"○")+COUNTIF(OFFSET($C61,-14,DAY(EOMONTH(C50-1,0))-7+$AY52,1,7-$AY52),"○"))/(7-BB61))),"-")</f>
        <v>-</v>
      </c>
      <c r="AI61" s="89" t="str">
        <f ca="1">IF(B61="-","-",COUNTIF(OFFSET($C61,0,$AY52,1,7),"○")/7-BC61)</f>
        <v>-</v>
      </c>
      <c r="AJ61" s="89" t="str">
        <f ca="1">IF($B61="-","-",COUNTIF(OFFSET($C61,0,$AY52,1,7),"○")/7-BD61)</f>
        <v>-</v>
      </c>
      <c r="AK61" s="89" t="str">
        <f ca="1">IF($B61="-","-",COUNTIF(OFFSET($C61,0,$AY52,1,7),"○")/7-BE61)</f>
        <v>-</v>
      </c>
      <c r="AL61" s="105" t="str">
        <f ca="1">IF($B61="-","-",IF((AY60+SIGN(AY52))&lt;5,"-",COUNTIF(OFFSET(C61,0,AY52+21,1,7),"○")/(7-BF61)))</f>
        <v>-</v>
      </c>
      <c r="AM61" s="131">
        <f>AU61</f>
        <v>0</v>
      </c>
      <c r="AN61" s="41" t="str">
        <f t="shared" si="69"/>
        <v/>
      </c>
      <c r="AO61" s="66" t="str">
        <f t="shared" si="59"/>
        <v>-</v>
      </c>
      <c r="AP61" s="132">
        <f t="shared" si="60"/>
        <v>0</v>
      </c>
      <c r="AQ61" s="75" t="str">
        <f>IFERROR(AP61/AT61,"")</f>
        <v/>
      </c>
      <c r="AR61" s="127">
        <f>COUNT(C51:AG51)</f>
        <v>31</v>
      </c>
      <c r="AS61" s="157">
        <f t="shared" si="61"/>
        <v>0</v>
      </c>
      <c r="AT61" s="128">
        <f t="shared" si="62"/>
        <v>0</v>
      </c>
      <c r="AU61" s="128">
        <f t="shared" si="63"/>
        <v>0</v>
      </c>
      <c r="AV61" s="128">
        <f t="shared" si="64"/>
        <v>0</v>
      </c>
      <c r="AW61" s="40"/>
      <c r="AX61" s="195"/>
      <c r="AY61" s="197"/>
      <c r="BA61" s="111" t="s">
        <v>99</v>
      </c>
      <c r="BB61" s="111">
        <f ca="1">IF(AY52=7,COUNTIF(OFFSET($C61,0,0,1,$AY52),"外"),COUNTIF(OFFSET($C61,0,0,1,$AY52),"外")+COUNTIF(OFFSET($C61,-13,DAY(EOMONTH(C50-1,0))-7+$AY52,1,7-$AY52),"外"))</f>
        <v>0</v>
      </c>
      <c r="BC61" s="111">
        <f ca="1">COUNTIF(OFFSET($C61,0,$AY52,1,7),"外")</f>
        <v>0</v>
      </c>
      <c r="BD61" s="111">
        <f ca="1">COUNTIF(OFFSET($C61,0,$AY52+7,1,7),"外")</f>
        <v>0</v>
      </c>
      <c r="BE61" s="111">
        <f ca="1">COUNTIF(OFFSET($C61,0,$AY52+14,1,7),"外")</f>
        <v>0</v>
      </c>
      <c r="BF61" s="111">
        <f ca="1">COUNTIF(OFFSET(C61,0,AY52+21,1,7),"外")</f>
        <v>0</v>
      </c>
      <c r="BG61" s="111">
        <f ca="1">SUM(BB61:BF61)</f>
        <v>0</v>
      </c>
    </row>
    <row r="62" spans="2:59" s="4" customFormat="1" ht="20.149999999999999" customHeight="1" thickBot="1" x14ac:dyDescent="0.25">
      <c r="B62" s="46" t="str">
        <f>IF($W$5&lt;&gt;"",$W$5,"-")</f>
        <v>-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55"/>
      <c r="AH62" s="91" t="str">
        <f ca="1">IFERROR(IF(B62="-","-",IF(AY52=7,COUNTIF(OFFSET($C62,0,0,1,$AY52),"○")/(7-BB62),(COUNTIF(OFFSET($C62,0,0,1,$AY52),"○")+COUNTIF(OFFSET($C62,-14,DAY(EOMONTH(C50-1,0))-7+$AY52,1,7-$AY52),"○"))/(7-BB62))),"-")</f>
        <v>-</v>
      </c>
      <c r="AI62" s="92" t="str">
        <f ca="1">IF(B62="-","-",COUNTIF(OFFSET($C62,0,$AY52,1,7),"○")/7-BC62)</f>
        <v>-</v>
      </c>
      <c r="AJ62" s="92" t="str">
        <f ca="1">IF($B62="-","-",COUNTIF(OFFSET($C62,0,$AY52,1,7),"○")/7-BD62)</f>
        <v>-</v>
      </c>
      <c r="AK62" s="92" t="str">
        <f ca="1">IF($B62="-","-",COUNTIF(OFFSET($C62,0,$AY52,1,7),"○")/7-BE62)</f>
        <v>-</v>
      </c>
      <c r="AL62" s="106" t="str">
        <f ca="1">IF($B62="-","-",IF((AY60+SIGN(AY52))&lt;5,"-",COUNTIF(OFFSET(C62,0,AY52+21,1,7),"○")/(7-BF62)))</f>
        <v>-</v>
      </c>
      <c r="AM62" s="64">
        <f t="shared" ref="AM62" si="70">AU62</f>
        <v>0</v>
      </c>
      <c r="AN62" s="48" t="str">
        <f>IFERROR(AM62/AS62,"")</f>
        <v/>
      </c>
      <c r="AO62" s="30" t="str">
        <f t="shared" si="59"/>
        <v>-</v>
      </c>
      <c r="AP62" s="71">
        <f t="shared" si="60"/>
        <v>0</v>
      </c>
      <c r="AQ62" s="72" t="str">
        <f t="shared" ref="AQ62" si="71">IFERROR(AP62/AT62,"")</f>
        <v/>
      </c>
      <c r="AR62" s="127">
        <f>COUNT(C51:AG51)</f>
        <v>31</v>
      </c>
      <c r="AS62" s="157">
        <f t="shared" si="61"/>
        <v>0</v>
      </c>
      <c r="AT62" s="128">
        <f t="shared" si="62"/>
        <v>0</v>
      </c>
      <c r="AU62" s="128">
        <f t="shared" si="63"/>
        <v>0</v>
      </c>
      <c r="AV62" s="128">
        <f t="shared" si="64"/>
        <v>0</v>
      </c>
      <c r="AW62" s="40"/>
      <c r="AX62" s="101"/>
      <c r="AY62" s="102"/>
      <c r="BA62" s="111" t="s">
        <v>100</v>
      </c>
      <c r="BB62" s="111">
        <f ca="1">IF(AY52=7,COUNTIF(OFFSET($C62,0,0,1,$AY52),"外"),COUNTIF(OFFSET($C62,0,0,1,$AY52),"外")+COUNTIF(OFFSET($C62,-13,DAY(EOMONTH(C50-1,0))-7+$AY52,1,7-$AY52),"外"))</f>
        <v>0</v>
      </c>
      <c r="BC62" s="111">
        <f ca="1">COUNTIF(OFFSET($C62,0,$AY52,1,7),"外")</f>
        <v>0</v>
      </c>
      <c r="BD62" s="111">
        <f ca="1">COUNTIF(OFFSET($C62,0,$AY52+7,1,7),"外")</f>
        <v>0</v>
      </c>
      <c r="BE62" s="111">
        <f ca="1">COUNTIF(OFFSET($C62,0,$AY52+14,1,7),"外")</f>
        <v>0</v>
      </c>
      <c r="BF62" s="111">
        <f ca="1">COUNTIF(OFFSET(C62,0,AY52+21,1,7),"外")</f>
        <v>0</v>
      </c>
      <c r="BG62" s="111">
        <f t="shared" ref="BG62" ca="1" si="72">SUM(BB62:BF62)</f>
        <v>0</v>
      </c>
    </row>
    <row r="63" spans="2:59" ht="13.5" thickBot="1" x14ac:dyDescent="0.25">
      <c r="AV63" s="32"/>
    </row>
    <row r="64" spans="2:59" ht="13.5" customHeight="1" x14ac:dyDescent="0.2">
      <c r="B64" s="83" t="s">
        <v>0</v>
      </c>
      <c r="C64" s="252">
        <f>DATE(YEAR(C50),MONTH(C50)+1,DAY(C50))</f>
        <v>45689</v>
      </c>
      <c r="D64" s="253"/>
      <c r="E64" s="253"/>
      <c r="F64" s="253"/>
      <c r="G64" s="253"/>
      <c r="H64" s="253"/>
      <c r="I64" s="253"/>
      <c r="J64" s="253"/>
      <c r="K64" s="253"/>
      <c r="L64" s="253"/>
      <c r="M64" s="253"/>
      <c r="N64" s="253"/>
      <c r="O64" s="253"/>
      <c r="P64" s="253"/>
      <c r="Q64" s="253"/>
      <c r="R64" s="253"/>
      <c r="S64" s="253"/>
      <c r="T64" s="253"/>
      <c r="U64" s="253"/>
      <c r="V64" s="253"/>
      <c r="W64" s="253"/>
      <c r="X64" s="253"/>
      <c r="Y64" s="253"/>
      <c r="Z64" s="253"/>
      <c r="AA64" s="253"/>
      <c r="AB64" s="253"/>
      <c r="AC64" s="253"/>
      <c r="AD64" s="253"/>
      <c r="AE64" s="253"/>
      <c r="AF64" s="253"/>
      <c r="AG64" s="253"/>
      <c r="AH64" s="254" t="s">
        <v>113</v>
      </c>
      <c r="AI64" s="255"/>
      <c r="AJ64" s="255"/>
      <c r="AK64" s="255"/>
      <c r="AL64" s="256"/>
      <c r="AM64" s="260" t="s">
        <v>46</v>
      </c>
      <c r="AN64" s="261"/>
      <c r="AO64" s="262"/>
      <c r="AP64" s="266" t="s">
        <v>11</v>
      </c>
      <c r="AQ64" s="267"/>
      <c r="AR64" s="270" t="s">
        <v>15</v>
      </c>
      <c r="AS64" s="206" t="s">
        <v>16</v>
      </c>
      <c r="AT64" s="221" t="s">
        <v>17</v>
      </c>
      <c r="AU64" s="241"/>
      <c r="AV64" s="241"/>
      <c r="AX64" s="242" t="s">
        <v>88</v>
      </c>
      <c r="AY64" s="243"/>
    </row>
    <row r="65" spans="2:59" x14ac:dyDescent="0.2">
      <c r="B65" s="10" t="s">
        <v>1</v>
      </c>
      <c r="C65" s="11">
        <f>DATE(YEAR(C64),MONTH(C64),DAY(C64))</f>
        <v>45689</v>
      </c>
      <c r="D65" s="11">
        <f>IF(MONTH(DATE(YEAR(C65),MONTH(C65),DAY(C65)+1))=MONTH($C64),DATE(YEAR(C65),MONTH(C65),DAY(C65)+1),"")</f>
        <v>45690</v>
      </c>
      <c r="E65" s="11">
        <f t="shared" ref="E65:AF65" si="73">IF(MONTH(DATE(YEAR(D65),MONTH(D65),DAY(D65)+1))=MONTH($C64),DATE(YEAR(D65),MONTH(D65),DAY(D65)+1),"")</f>
        <v>45691</v>
      </c>
      <c r="F65" s="16">
        <f t="shared" si="73"/>
        <v>45692</v>
      </c>
      <c r="G65" s="11">
        <f t="shared" si="73"/>
        <v>45693</v>
      </c>
      <c r="H65" s="11">
        <f t="shared" si="73"/>
        <v>45694</v>
      </c>
      <c r="I65" s="11">
        <f t="shared" si="73"/>
        <v>45695</v>
      </c>
      <c r="J65" s="11">
        <f>IF(MONTH(DATE(YEAR(I65),MONTH(I65),DAY(I65)+1))=MONTH($C64),DATE(YEAR(I65),MONTH(I65),DAY(I65)+1),"")</f>
        <v>45696</v>
      </c>
      <c r="K65" s="11">
        <f t="shared" si="73"/>
        <v>45697</v>
      </c>
      <c r="L65" s="11">
        <f t="shared" si="73"/>
        <v>45698</v>
      </c>
      <c r="M65" s="11">
        <f t="shared" si="73"/>
        <v>45699</v>
      </c>
      <c r="N65" s="11">
        <f t="shared" si="73"/>
        <v>45700</v>
      </c>
      <c r="O65" s="11">
        <f t="shared" si="73"/>
        <v>45701</v>
      </c>
      <c r="P65" s="11">
        <f t="shared" si="73"/>
        <v>45702</v>
      </c>
      <c r="Q65" s="11">
        <f t="shared" si="73"/>
        <v>45703</v>
      </c>
      <c r="R65" s="11">
        <f t="shared" si="73"/>
        <v>45704</v>
      </c>
      <c r="S65" s="11">
        <f t="shared" si="73"/>
        <v>45705</v>
      </c>
      <c r="T65" s="11">
        <f t="shared" si="73"/>
        <v>45706</v>
      </c>
      <c r="U65" s="11">
        <f t="shared" si="73"/>
        <v>45707</v>
      </c>
      <c r="V65" s="11">
        <f t="shared" si="73"/>
        <v>45708</v>
      </c>
      <c r="W65" s="11">
        <f t="shared" si="73"/>
        <v>45709</v>
      </c>
      <c r="X65" s="11">
        <f t="shared" si="73"/>
        <v>45710</v>
      </c>
      <c r="Y65" s="11">
        <f t="shared" si="73"/>
        <v>45711</v>
      </c>
      <c r="Z65" s="11">
        <f t="shared" si="73"/>
        <v>45712</v>
      </c>
      <c r="AA65" s="11">
        <f t="shared" si="73"/>
        <v>45713</v>
      </c>
      <c r="AB65" s="11">
        <f t="shared" si="73"/>
        <v>45714</v>
      </c>
      <c r="AC65" s="11">
        <f t="shared" si="73"/>
        <v>45715</v>
      </c>
      <c r="AD65" s="11">
        <f t="shared" si="73"/>
        <v>45716</v>
      </c>
      <c r="AE65" s="11" t="str">
        <f t="shared" si="73"/>
        <v/>
      </c>
      <c r="AF65" s="11" t="e">
        <f t="shared" si="73"/>
        <v>#VALUE!</v>
      </c>
      <c r="AG65" s="29" t="e">
        <f>IF(MONTH(DATE(YEAR(AF65),MONTH(AF65),DAY(AF65)+1))=MONTH($C64),DATE(YEAR(AF65),MONTH(AF65),DAY(AF65)+1),"")</f>
        <v>#VALUE!</v>
      </c>
      <c r="AH65" s="257"/>
      <c r="AI65" s="258"/>
      <c r="AJ65" s="258"/>
      <c r="AK65" s="258"/>
      <c r="AL65" s="259"/>
      <c r="AM65" s="263"/>
      <c r="AN65" s="264"/>
      <c r="AO65" s="265"/>
      <c r="AP65" s="268"/>
      <c r="AQ65" s="269"/>
      <c r="AR65" s="271"/>
      <c r="AS65" s="207"/>
      <c r="AT65" s="221"/>
      <c r="AU65" s="241"/>
      <c r="AV65" s="241"/>
      <c r="AX65" s="244"/>
      <c r="AY65" s="245"/>
    </row>
    <row r="66" spans="2:59" ht="13" customHeight="1" x14ac:dyDescent="0.2">
      <c r="B66" s="10" t="s">
        <v>2</v>
      </c>
      <c r="C66" s="12" t="str">
        <f t="shared" ref="C66:AG66" si="74">TEXT(C65,"aaa")</f>
        <v>土</v>
      </c>
      <c r="D66" s="12" t="str">
        <f t="shared" si="74"/>
        <v>日</v>
      </c>
      <c r="E66" s="12" t="str">
        <f t="shared" si="74"/>
        <v>月</v>
      </c>
      <c r="F66" s="17" t="str">
        <f t="shared" si="74"/>
        <v>火</v>
      </c>
      <c r="G66" s="12" t="str">
        <f t="shared" si="74"/>
        <v>水</v>
      </c>
      <c r="H66" s="12" t="str">
        <f t="shared" si="74"/>
        <v>木</v>
      </c>
      <c r="I66" s="12" t="str">
        <f t="shared" si="74"/>
        <v>金</v>
      </c>
      <c r="J66" s="12" t="str">
        <f t="shared" si="74"/>
        <v>土</v>
      </c>
      <c r="K66" s="12" t="str">
        <f t="shared" si="74"/>
        <v>日</v>
      </c>
      <c r="L66" s="12" t="str">
        <f t="shared" si="74"/>
        <v>月</v>
      </c>
      <c r="M66" s="12" t="str">
        <f t="shared" si="74"/>
        <v>火</v>
      </c>
      <c r="N66" s="12" t="str">
        <f t="shared" si="74"/>
        <v>水</v>
      </c>
      <c r="O66" s="12" t="str">
        <f t="shared" si="74"/>
        <v>木</v>
      </c>
      <c r="P66" s="12" t="str">
        <f t="shared" si="74"/>
        <v>金</v>
      </c>
      <c r="Q66" s="12" t="str">
        <f t="shared" si="74"/>
        <v>土</v>
      </c>
      <c r="R66" s="12" t="str">
        <f t="shared" si="74"/>
        <v>日</v>
      </c>
      <c r="S66" s="12" t="str">
        <f t="shared" si="74"/>
        <v>月</v>
      </c>
      <c r="T66" s="12" t="str">
        <f t="shared" si="74"/>
        <v>火</v>
      </c>
      <c r="U66" s="12" t="str">
        <f t="shared" si="74"/>
        <v>水</v>
      </c>
      <c r="V66" s="12" t="str">
        <f t="shared" si="74"/>
        <v>木</v>
      </c>
      <c r="W66" s="12" t="str">
        <f t="shared" si="74"/>
        <v>金</v>
      </c>
      <c r="X66" s="12" t="str">
        <f t="shared" si="74"/>
        <v>土</v>
      </c>
      <c r="Y66" s="12" t="str">
        <f t="shared" si="74"/>
        <v>日</v>
      </c>
      <c r="Z66" s="12" t="str">
        <f t="shared" si="74"/>
        <v>月</v>
      </c>
      <c r="AA66" s="12" t="str">
        <f t="shared" si="74"/>
        <v>火</v>
      </c>
      <c r="AB66" s="12" t="str">
        <f t="shared" si="74"/>
        <v>水</v>
      </c>
      <c r="AC66" s="12" t="str">
        <f t="shared" si="74"/>
        <v>木</v>
      </c>
      <c r="AD66" s="12" t="str">
        <f t="shared" si="74"/>
        <v>金</v>
      </c>
      <c r="AE66" s="12" t="str">
        <f t="shared" si="74"/>
        <v/>
      </c>
      <c r="AF66" s="12" t="e">
        <f t="shared" si="74"/>
        <v>#VALUE!</v>
      </c>
      <c r="AG66" s="78" t="e">
        <f t="shared" si="74"/>
        <v>#VALUE!</v>
      </c>
      <c r="AH66" s="246" t="s">
        <v>83</v>
      </c>
      <c r="AI66" s="247" t="s">
        <v>84</v>
      </c>
      <c r="AJ66" s="247" t="s">
        <v>85</v>
      </c>
      <c r="AK66" s="247" t="s">
        <v>86</v>
      </c>
      <c r="AL66" s="248" t="s">
        <v>87</v>
      </c>
      <c r="AM66" s="249" t="s">
        <v>40</v>
      </c>
      <c r="AN66" s="228" t="s">
        <v>12</v>
      </c>
      <c r="AO66" s="231" t="s">
        <v>47</v>
      </c>
      <c r="AP66" s="234" t="s">
        <v>40</v>
      </c>
      <c r="AQ66" s="237" t="s">
        <v>13</v>
      </c>
      <c r="AR66" s="240"/>
      <c r="AS66" s="221"/>
      <c r="AT66" s="221"/>
      <c r="AU66" s="123"/>
      <c r="AV66" s="123"/>
      <c r="AX66" s="223" t="s">
        <v>89</v>
      </c>
      <c r="AY66" s="224">
        <f>ABS(IF(WEEKDAY(C64,3)=0,7,WEEKDAY(C64,3)-7))</f>
        <v>2</v>
      </c>
    </row>
    <row r="67" spans="2:59" s="3" customFormat="1" ht="23" customHeight="1" x14ac:dyDescent="0.2">
      <c r="B67" s="225" t="s">
        <v>3</v>
      </c>
      <c r="C67" s="218" t="str">
        <f>IFERROR(VLOOKUP(C65,祝日一覧!$A:$C,3,FALSE),"")</f>
        <v/>
      </c>
      <c r="D67" s="218" t="str">
        <f>IFERROR(VLOOKUP(D65,祝日一覧!$A:$C,3,FALSE),"")</f>
        <v/>
      </c>
      <c r="E67" s="218" t="str">
        <f>IFERROR(VLOOKUP(E65,祝日一覧!$A:$C,3,FALSE),"")</f>
        <v/>
      </c>
      <c r="F67" s="218" t="str">
        <f>IFERROR(VLOOKUP(F65,祝日一覧!$A:$C,3,FALSE),"")</f>
        <v/>
      </c>
      <c r="G67" s="218" t="str">
        <f>IFERROR(VLOOKUP(G65,祝日一覧!$A:$C,3,FALSE),"")</f>
        <v/>
      </c>
      <c r="H67" s="218" t="str">
        <f>IFERROR(VLOOKUP(H65,祝日一覧!$A:$C,3,FALSE),"")</f>
        <v/>
      </c>
      <c r="I67" s="218" t="str">
        <f>IFERROR(VLOOKUP(I65,祝日一覧!$A:$C,3,FALSE),"")</f>
        <v/>
      </c>
      <c r="J67" s="218" t="str">
        <f>IFERROR(VLOOKUP(J65,祝日一覧!$A:$C,3,FALSE),"")</f>
        <v/>
      </c>
      <c r="K67" s="218" t="str">
        <f>IFERROR(VLOOKUP(K65,祝日一覧!$A:$C,3,FALSE),"")</f>
        <v/>
      </c>
      <c r="L67" s="218" t="str">
        <f>IFERROR(VLOOKUP(L65,祝日一覧!$A:$C,3,FALSE),"")</f>
        <v/>
      </c>
      <c r="M67" s="218" t="str">
        <f>IFERROR(VLOOKUP(M65,祝日一覧!$A:$C,3,FALSE),"")</f>
        <v>建国記念の日</v>
      </c>
      <c r="N67" s="218" t="str">
        <f>IFERROR(VLOOKUP(N65,祝日一覧!$A:$C,3,FALSE),"")</f>
        <v/>
      </c>
      <c r="O67" s="218" t="str">
        <f>IFERROR(VLOOKUP(O65,祝日一覧!$A:$C,3,FALSE),"")</f>
        <v/>
      </c>
      <c r="P67" s="218" t="str">
        <f>IFERROR(VLOOKUP(P65,祝日一覧!$A:$C,3,FALSE),"")</f>
        <v/>
      </c>
      <c r="Q67" s="218" t="str">
        <f>IFERROR(VLOOKUP(Q65,祝日一覧!$A:$C,3,FALSE),"")</f>
        <v/>
      </c>
      <c r="R67" s="218" t="str">
        <f>IFERROR(VLOOKUP(R65,祝日一覧!$A:$C,3,FALSE),"")</f>
        <v/>
      </c>
      <c r="S67" s="218" t="str">
        <f>IFERROR(VLOOKUP(S65,祝日一覧!$A:$C,3,FALSE),"")</f>
        <v/>
      </c>
      <c r="T67" s="218" t="str">
        <f>IFERROR(VLOOKUP(T65,祝日一覧!$A:$C,3,FALSE),"")</f>
        <v/>
      </c>
      <c r="U67" s="218" t="str">
        <f>IFERROR(VLOOKUP(U65,祝日一覧!$A:$C,3,FALSE),"")</f>
        <v/>
      </c>
      <c r="V67" s="218" t="str">
        <f>IFERROR(VLOOKUP(V65,祝日一覧!$A:$C,3,FALSE),"")</f>
        <v/>
      </c>
      <c r="W67" s="218" t="str">
        <f>IFERROR(VLOOKUP(W65,祝日一覧!$A:$C,3,FALSE),"")</f>
        <v/>
      </c>
      <c r="X67" s="218" t="str">
        <f>IFERROR(VLOOKUP(X65,祝日一覧!$A:$C,3,FALSE),"")</f>
        <v/>
      </c>
      <c r="Y67" s="218" t="str">
        <f>IFERROR(VLOOKUP(Y65,祝日一覧!$A:$C,3,FALSE),"")</f>
        <v>天皇誕生日</v>
      </c>
      <c r="Z67" s="218" t="str">
        <f>IFERROR(VLOOKUP(Z65,祝日一覧!$A:$C,3,FALSE),"")</f>
        <v>振替休日</v>
      </c>
      <c r="AA67" s="218" t="str">
        <f>IFERROR(VLOOKUP(AA65,祝日一覧!$A:$C,3,FALSE),"")</f>
        <v/>
      </c>
      <c r="AB67" s="218" t="str">
        <f>IFERROR(VLOOKUP(AB65,祝日一覧!$A:$C,3,FALSE),"")</f>
        <v/>
      </c>
      <c r="AC67" s="218" t="str">
        <f>IFERROR(VLOOKUP(AC65,祝日一覧!$A:$C,3,FALSE),"")</f>
        <v/>
      </c>
      <c r="AD67" s="218" t="str">
        <f>IFERROR(VLOOKUP(AD65,祝日一覧!$A:$C,3,FALSE),"")</f>
        <v/>
      </c>
      <c r="AE67" s="218" t="str">
        <f>IFERROR(VLOOKUP(AE65,祝日一覧!$A:$C,3,FALSE),"")</f>
        <v/>
      </c>
      <c r="AF67" s="218" t="str">
        <f>IFERROR(VLOOKUP(AF65,祝日一覧!$A:$C,3,FALSE),"")</f>
        <v/>
      </c>
      <c r="AG67" s="272" t="str">
        <f>IFERROR(VLOOKUP(AG65,祝日一覧!$A:$C,3,FALSE),"")</f>
        <v/>
      </c>
      <c r="AH67" s="246"/>
      <c r="AI67" s="247"/>
      <c r="AJ67" s="247"/>
      <c r="AK67" s="247"/>
      <c r="AL67" s="248"/>
      <c r="AM67" s="250"/>
      <c r="AN67" s="229"/>
      <c r="AO67" s="232"/>
      <c r="AP67" s="235"/>
      <c r="AQ67" s="238"/>
      <c r="AR67" s="240"/>
      <c r="AS67" s="221"/>
      <c r="AT67" s="222"/>
      <c r="AU67" s="126"/>
      <c r="AV67" s="123"/>
      <c r="AW67" s="40"/>
      <c r="AX67" s="223"/>
      <c r="AY67" s="224"/>
    </row>
    <row r="68" spans="2:59" s="4" customFormat="1" ht="41" customHeight="1" x14ac:dyDescent="0.2">
      <c r="B68" s="226"/>
      <c r="C68" s="219"/>
      <c r="D68" s="219"/>
      <c r="E68" s="219"/>
      <c r="F68" s="219"/>
      <c r="G68" s="219"/>
      <c r="H68" s="219"/>
      <c r="I68" s="219"/>
      <c r="J68" s="219"/>
      <c r="K68" s="219"/>
      <c r="L68" s="219"/>
      <c r="M68" s="219"/>
      <c r="N68" s="219"/>
      <c r="O68" s="219"/>
      <c r="P68" s="219"/>
      <c r="Q68" s="219"/>
      <c r="R68" s="219"/>
      <c r="S68" s="219"/>
      <c r="T68" s="219"/>
      <c r="U68" s="219"/>
      <c r="V68" s="219"/>
      <c r="W68" s="219"/>
      <c r="X68" s="219"/>
      <c r="Y68" s="219"/>
      <c r="Z68" s="219"/>
      <c r="AA68" s="219"/>
      <c r="AB68" s="219"/>
      <c r="AC68" s="219"/>
      <c r="AD68" s="219"/>
      <c r="AE68" s="219"/>
      <c r="AF68" s="219"/>
      <c r="AG68" s="273"/>
      <c r="AH68" s="93" t="str">
        <f>IF($AY66=7,DBCS(1&amp;"日～"&amp;7&amp;"日"),DBCS("前"&amp;DAY(EOMONTH($C64-1,0))-6+$AY66&amp;"日～"&amp;$AY66&amp;"日"))</f>
        <v>前２７日～２日</v>
      </c>
      <c r="AI68" s="112" t="str">
        <f>DBCS($AY66+1&amp;"日～"&amp;$AY66+7&amp;"日")</f>
        <v>３日～９日</v>
      </c>
      <c r="AJ68" s="112" t="str">
        <f>DBCS($AY66+8&amp;"日～"&amp;$AY66+14&amp;"日")</f>
        <v>１０日～１６日</v>
      </c>
      <c r="AK68" s="112" t="str">
        <f>DBCS($AY66+15&amp;"日～"&amp;$AY66+21&amp;"日")</f>
        <v>１７日～２３日</v>
      </c>
      <c r="AL68" s="113" t="str">
        <f>IF(AND(AY66=7,AY70=0),"-",IF($AY74=3,"-",DBCS($AY66+22&amp;"日～"&amp;$AY66+28&amp;"日")))</f>
        <v>-</v>
      </c>
      <c r="AM68" s="250"/>
      <c r="AN68" s="229"/>
      <c r="AO68" s="232"/>
      <c r="AP68" s="235"/>
      <c r="AQ68" s="238"/>
      <c r="AR68" s="129"/>
      <c r="AS68" s="125"/>
      <c r="AT68" s="125"/>
      <c r="AU68" s="124"/>
      <c r="AV68" s="124"/>
      <c r="AW68" s="40"/>
      <c r="AX68" s="99" t="s">
        <v>90</v>
      </c>
      <c r="AY68" s="100">
        <f>DAY(EOMONTH(C64,0))</f>
        <v>28</v>
      </c>
      <c r="AZ68" s="3"/>
      <c r="BA68" s="211" t="s">
        <v>105</v>
      </c>
      <c r="BB68" s="212"/>
      <c r="BC68" s="212"/>
      <c r="BD68" s="212"/>
      <c r="BE68" s="212"/>
      <c r="BF68" s="212"/>
      <c r="BG68" s="213"/>
    </row>
    <row r="69" spans="2:59" s="4" customFormat="1" ht="15.5" customHeight="1" x14ac:dyDescent="0.2">
      <c r="B69" s="226"/>
      <c r="C69" s="219"/>
      <c r="D69" s="219"/>
      <c r="E69" s="219"/>
      <c r="F69" s="219"/>
      <c r="G69" s="219"/>
      <c r="H69" s="219"/>
      <c r="I69" s="219"/>
      <c r="J69" s="219"/>
      <c r="K69" s="219"/>
      <c r="L69" s="219"/>
      <c r="M69" s="219"/>
      <c r="N69" s="219"/>
      <c r="O69" s="219"/>
      <c r="P69" s="219"/>
      <c r="Q69" s="219"/>
      <c r="R69" s="219"/>
      <c r="S69" s="219"/>
      <c r="T69" s="219"/>
      <c r="U69" s="219"/>
      <c r="V69" s="219"/>
      <c r="W69" s="219"/>
      <c r="X69" s="219"/>
      <c r="Y69" s="219"/>
      <c r="Z69" s="219"/>
      <c r="AA69" s="219"/>
      <c r="AB69" s="219"/>
      <c r="AC69" s="219"/>
      <c r="AD69" s="219"/>
      <c r="AE69" s="219"/>
      <c r="AF69" s="219"/>
      <c r="AG69" s="273"/>
      <c r="AH69" s="93" t="str">
        <f ca="1">IF(AH70&gt;=0.285,"達成","未")</f>
        <v>達成</v>
      </c>
      <c r="AI69" s="166" t="str">
        <f ca="1">IF(AI70&gt;=0.285,"達成","未")</f>
        <v>達成</v>
      </c>
      <c r="AJ69" s="166" t="str">
        <f t="shared" ref="AJ69" ca="1" si="75">IF(AJ70&gt;=0.285,"達成","未")</f>
        <v>達成</v>
      </c>
      <c r="AK69" s="166" t="str">
        <f t="shared" ref="AK69" ca="1" si="76">IF(AK70&gt;=0.285,"達成","未")</f>
        <v>達成</v>
      </c>
      <c r="AL69" s="167" t="str">
        <f ca="1">IF(AL70="-","-",IF(AL70&gt;=0.285,"達成","未"))</f>
        <v>-</v>
      </c>
      <c r="AM69" s="251"/>
      <c r="AN69" s="230"/>
      <c r="AO69" s="233"/>
      <c r="AP69" s="236"/>
      <c r="AQ69" s="239"/>
      <c r="AR69" s="163"/>
      <c r="AS69" s="164"/>
      <c r="AT69" s="164"/>
      <c r="AU69" s="165"/>
      <c r="AV69" s="165"/>
      <c r="AW69" s="40"/>
      <c r="AX69" s="99"/>
      <c r="AY69" s="100"/>
      <c r="AZ69" s="3"/>
      <c r="BA69" s="160"/>
      <c r="BB69" s="161"/>
      <c r="BC69" s="161"/>
      <c r="BD69" s="161"/>
      <c r="BE69" s="161"/>
      <c r="BF69" s="161"/>
      <c r="BG69" s="162"/>
    </row>
    <row r="70" spans="2:59" s="4" customFormat="1" ht="20.149999999999999" customHeight="1" thickBot="1" x14ac:dyDescent="0.25">
      <c r="B70" s="227"/>
      <c r="C70" s="220"/>
      <c r="D70" s="220"/>
      <c r="E70" s="220"/>
      <c r="F70" s="220"/>
      <c r="G70" s="220"/>
      <c r="H70" s="220"/>
      <c r="I70" s="220"/>
      <c r="J70" s="220"/>
      <c r="K70" s="220"/>
      <c r="L70" s="220"/>
      <c r="M70" s="220"/>
      <c r="N70" s="220"/>
      <c r="O70" s="220"/>
      <c r="P70" s="220"/>
      <c r="Q70" s="220"/>
      <c r="R70" s="220"/>
      <c r="S70" s="220"/>
      <c r="T70" s="220"/>
      <c r="U70" s="220"/>
      <c r="V70" s="220"/>
      <c r="W70" s="220"/>
      <c r="X70" s="220"/>
      <c r="Y70" s="220"/>
      <c r="Z70" s="220"/>
      <c r="AA70" s="220"/>
      <c r="AB70" s="220"/>
      <c r="AC70" s="220"/>
      <c r="AD70" s="220"/>
      <c r="AE70" s="220"/>
      <c r="AF70" s="220"/>
      <c r="AG70" s="274"/>
      <c r="AH70" s="114">
        <f ca="1">AVERAGE(AH71:AH76)</f>
        <v>0.33333333333333331</v>
      </c>
      <c r="AI70" s="115">
        <f t="shared" ref="AI70:AK70" ca="1" si="77">AVERAGE(AI71:AI76)</f>
        <v>0.2857142857142857</v>
      </c>
      <c r="AJ70" s="115">
        <f t="shared" ca="1" si="77"/>
        <v>0.2857142857142857</v>
      </c>
      <c r="AK70" s="115">
        <f t="shared" ca="1" si="77"/>
        <v>0.2857142857142857</v>
      </c>
      <c r="AL70" s="104" t="str">
        <f ca="1">IFERROR(AVERAGE(AL71:AL76),"-")</f>
        <v>-</v>
      </c>
      <c r="AM70" s="64"/>
      <c r="AN70" s="48">
        <f>AVERAGE(AN71:AN76)</f>
        <v>0.29761904761904762</v>
      </c>
      <c r="AO70" s="30" t="str">
        <f>IF(AN70&gt;=0.285,"達成","未")</f>
        <v>達成</v>
      </c>
      <c r="AP70" s="71"/>
      <c r="AQ70" s="72">
        <f>AVERAGE(AQ71:AQ76)</f>
        <v>0.31403315430224066</v>
      </c>
      <c r="AR70" s="62" t="s">
        <v>15</v>
      </c>
      <c r="AS70" s="49" t="s">
        <v>16</v>
      </c>
      <c r="AT70" s="50" t="s">
        <v>58</v>
      </c>
      <c r="AU70" s="38" t="s">
        <v>56</v>
      </c>
      <c r="AV70" s="130" t="s">
        <v>57</v>
      </c>
      <c r="AW70" s="60" t="s">
        <v>66</v>
      </c>
      <c r="AX70" s="214" t="s">
        <v>91</v>
      </c>
      <c r="AY70" s="215">
        <f>MOD(AY68-AY66,7)</f>
        <v>5</v>
      </c>
      <c r="AZ70" s="97" t="s">
        <v>106</v>
      </c>
      <c r="BA70" s="111"/>
      <c r="BB70" s="111" t="s">
        <v>83</v>
      </c>
      <c r="BC70" s="111" t="s">
        <v>84</v>
      </c>
      <c r="BD70" s="111" t="s">
        <v>85</v>
      </c>
      <c r="BE70" s="111" t="s">
        <v>86</v>
      </c>
      <c r="BF70" s="111" t="s">
        <v>87</v>
      </c>
      <c r="BG70" s="111" t="s">
        <v>101</v>
      </c>
    </row>
    <row r="71" spans="2:59" s="4" customFormat="1" ht="20.149999999999999" customHeight="1" x14ac:dyDescent="0.2">
      <c r="B71" s="51" t="str">
        <f>IF($R$5&lt;&gt;"",$R$5,"-")</f>
        <v>A</v>
      </c>
      <c r="C71" s="84" t="s">
        <v>80</v>
      </c>
      <c r="D71" s="84" t="s">
        <v>80</v>
      </c>
      <c r="E71" s="84"/>
      <c r="F71" s="84"/>
      <c r="G71" s="84"/>
      <c r="H71" s="84"/>
      <c r="I71" s="84"/>
      <c r="J71" s="84" t="s">
        <v>80</v>
      </c>
      <c r="K71" s="84" t="s">
        <v>80</v>
      </c>
      <c r="L71" s="84"/>
      <c r="M71" s="84"/>
      <c r="N71" s="84"/>
      <c r="O71" s="84"/>
      <c r="P71" s="84"/>
      <c r="Q71" s="84" t="s">
        <v>80</v>
      </c>
      <c r="R71" s="84" t="s">
        <v>80</v>
      </c>
      <c r="S71" s="84"/>
      <c r="T71" s="84"/>
      <c r="U71" s="84"/>
      <c r="V71" s="84"/>
      <c r="W71" s="84"/>
      <c r="X71" s="84" t="s">
        <v>80</v>
      </c>
      <c r="Y71" s="84" t="s">
        <v>80</v>
      </c>
      <c r="Z71" s="84"/>
      <c r="AA71" s="84" t="s">
        <v>80</v>
      </c>
      <c r="AB71" s="84"/>
      <c r="AC71" s="84"/>
      <c r="AD71" s="84"/>
      <c r="AE71" s="159"/>
      <c r="AF71" s="84"/>
      <c r="AG71" s="61"/>
      <c r="AH71" s="122">
        <f ca="1">IFERROR(IF(B71="-","-",IF(AY66=7,COUNTIF(OFFSET($C71,0,0,1,$AY66),"○")/(7-BB71),(COUNTIF(OFFSET($C71,0,0,1,$AY66),"○")+COUNTIF(OFFSET($C71,-14,DAY(EOMONTH(C64-1,0))-7+$AY66,1,7-$AY66),"○"))/(7-BB71))),"-")</f>
        <v>0.42857142857142855</v>
      </c>
      <c r="AI71" s="116">
        <f ca="1">IF($B71="-","-",COUNTIF(OFFSET($C71,0,$AY66,1,7),"○")/7-BC71)</f>
        <v>0.2857142857142857</v>
      </c>
      <c r="AJ71" s="145">
        <f ca="1">IF($B71="-","-",COUNTIF(OFFSET($C71,0,$AY66,1,7),"○")/7-BD71)</f>
        <v>0.2857142857142857</v>
      </c>
      <c r="AK71" s="145">
        <f ca="1">IF($B71="-","-",COUNTIF(OFFSET($C71,0,$AY66,1,7),"○")/7-BE71)</f>
        <v>0.2857142857142857</v>
      </c>
      <c r="AL71" s="146" t="str">
        <f ca="1">IF($B71="-","-",IF((AY74+SIGN(AY66))&lt;5,"-",COUNTIF(OFFSET(C71,0,AY66+21,1,7),"○")/(7-BF71)))</f>
        <v>-</v>
      </c>
      <c r="AM71" s="65">
        <f>AU71</f>
        <v>9</v>
      </c>
      <c r="AN71" s="41">
        <f>IFERROR(AM71/AS71,"")</f>
        <v>0.32142857142857145</v>
      </c>
      <c r="AO71" s="67" t="str">
        <f t="shared" ref="AO71:AO76" si="78">IFERROR(IF(B71="-",B71,IF(AM71/AS71&gt;=0.285,"達成","未")),"-")</f>
        <v>達成</v>
      </c>
      <c r="AP71" s="73">
        <f t="shared" ref="AP71:AP76" si="79">AV71</f>
        <v>48</v>
      </c>
      <c r="AQ71" s="74">
        <f>IFERROR(AP71/AT71,"")</f>
        <v>0.33566433566433568</v>
      </c>
      <c r="AR71" s="127">
        <f>COUNT(C65:AG65)</f>
        <v>28</v>
      </c>
      <c r="AS71" s="157">
        <f t="shared" ref="AS71:AS76" si="80">IF(OR(B71="-",B71=""),0,IFERROR(AR71-COUNTIF(C71:AG71,"外"),))</f>
        <v>28</v>
      </c>
      <c r="AT71" s="128">
        <f t="shared" ref="AT71:AT76" si="81">AS71+AT57</f>
        <v>143</v>
      </c>
      <c r="AU71" s="128">
        <f t="shared" ref="AU71:AU76" si="82">COUNTIF(C71:AG71,"○")</f>
        <v>9</v>
      </c>
      <c r="AV71" s="128">
        <f t="shared" ref="AV71:AV76" si="83">AV57+AU71</f>
        <v>48</v>
      </c>
      <c r="AW71" s="98">
        <f>IF(C64&gt;DATE($K$6,$M$6,1),0,IF(SUM(AS71:AS76)=0,1,IF(AO70="達成",1,0)))</f>
        <v>0</v>
      </c>
      <c r="AX71" s="214"/>
      <c r="AY71" s="215"/>
      <c r="AZ71" s="98">
        <f>IF(C64&gt;DATE($K$6,$M$6,1),0,IF(SUM(AS71:AS76)=0,1,IF(AND(AH70&gt;0.285,AI70&gt;0.285,AJ70&gt;0.285,AK70&gt;0.285,AL70&gt;0.285),1,0)))</f>
        <v>0</v>
      </c>
      <c r="BA71" s="111" t="s">
        <v>95</v>
      </c>
      <c r="BB71" s="111">
        <f ca="1">IF(AY66=7,COUNTIF(OFFSET($C71,0,0,1,$AY66),"外"),COUNTIF(OFFSET($C71,0,0,1,$AY66),"外")+COUNTIF(OFFSET($C71,-13,DAY(EOMONTH(C64-1,0))-7+$AY66,1,7-$AY66),"外"))</f>
        <v>0</v>
      </c>
      <c r="BC71" s="111">
        <f ca="1">COUNTIF(OFFSET($C71,0,$AY66,1,7),"外")</f>
        <v>0</v>
      </c>
      <c r="BD71" s="111">
        <f ca="1">COUNTIF(OFFSET($C71,0,$AY66+7,1,7),"外")</f>
        <v>0</v>
      </c>
      <c r="BE71" s="111">
        <f ca="1">COUNTIF(OFFSET($C71,0,$AY66+14,1,7),"外")</f>
        <v>0</v>
      </c>
      <c r="BF71" s="111">
        <f ca="1">COUNTIF(OFFSET(C71,0,AY66+21,1,7),"外")</f>
        <v>0</v>
      </c>
      <c r="BG71" s="111">
        <f ca="1">SUM(BB71:BF71)</f>
        <v>0</v>
      </c>
    </row>
    <row r="72" spans="2:59" s="4" customFormat="1" ht="20.149999999999999" customHeight="1" x14ac:dyDescent="0.2">
      <c r="B72" s="45" t="str">
        <f>IF($S$5&lt;&gt;"",$S$5,"-")</f>
        <v>B</v>
      </c>
      <c r="C72" s="12"/>
      <c r="D72" s="12"/>
      <c r="E72" s="12" t="s">
        <v>80</v>
      </c>
      <c r="F72" s="12" t="s">
        <v>80</v>
      </c>
      <c r="G72" s="12"/>
      <c r="H72" s="12"/>
      <c r="I72" s="12"/>
      <c r="J72" s="12"/>
      <c r="K72" s="12"/>
      <c r="L72" s="12" t="s">
        <v>80</v>
      </c>
      <c r="M72" s="12" t="s">
        <v>80</v>
      </c>
      <c r="N72" s="12"/>
      <c r="O72" s="12"/>
      <c r="P72" s="12"/>
      <c r="Q72" s="12"/>
      <c r="R72" s="12"/>
      <c r="S72" s="12" t="s">
        <v>80</v>
      </c>
      <c r="T72" s="12" t="s">
        <v>80</v>
      </c>
      <c r="U72" s="12"/>
      <c r="V72" s="12"/>
      <c r="W72" s="12"/>
      <c r="X72" s="12"/>
      <c r="Y72" s="12"/>
      <c r="Z72" s="12" t="s">
        <v>80</v>
      </c>
      <c r="AA72" s="12" t="s">
        <v>80</v>
      </c>
      <c r="AB72" s="12"/>
      <c r="AC72" s="12"/>
      <c r="AD72" s="12"/>
      <c r="AE72" s="12"/>
      <c r="AF72" s="12"/>
      <c r="AG72" s="78"/>
      <c r="AH72" s="90">
        <f ca="1">IFERROR(IF(B57="-","-",IF(AY66=7,COUNTIF(OFFSET($C72,0,0,1,$AY66),"○")/(7-BB72),(COUNTIF(OFFSET($C72,0,0,1,$AY66),"○")+COUNTIF(OFFSET($C72,-14,DAY(EOMONTH(C64-1,0))-7+$AY66,1,7-$AY66),"○"))/(7-BB72))),"-")</f>
        <v>0.2857142857142857</v>
      </c>
      <c r="AI72" s="89">
        <f ca="1">IF(B72="-","-",COUNTIF(OFFSET($C72,0,$AY66,1,7),"○")/7-BC72)</f>
        <v>0.2857142857142857</v>
      </c>
      <c r="AJ72" s="89">
        <f ca="1">IF($B72="-","-",COUNTIF(OFFSET($C72,0,$AY67,1,7),"○")/7-BD72)</f>
        <v>0.2857142857142857</v>
      </c>
      <c r="AK72" s="89">
        <f ca="1">IF($B72="-","-",COUNTIF(OFFSET($C72,0,$AY66,1,7),"○")/7-BE72)</f>
        <v>0.2857142857142857</v>
      </c>
      <c r="AL72" s="105" t="str">
        <f ca="1">IF($B72="-","-",IF((AY74+SIGN(AY66))&lt;5,"-",COUNTIF(OFFSET(C72,0,AY66+21,1,7),"○")/(7-BF72)))</f>
        <v>-</v>
      </c>
      <c r="AM72" s="131">
        <f t="shared" ref="AM72:AM74" si="84">AU72</f>
        <v>8</v>
      </c>
      <c r="AN72" s="41">
        <f t="shared" ref="AN72" si="85">IFERROR(AM72/AS72,"")</f>
        <v>0.2857142857142857</v>
      </c>
      <c r="AO72" s="66" t="str">
        <f t="shared" si="78"/>
        <v>達成</v>
      </c>
      <c r="AP72" s="132">
        <f t="shared" si="79"/>
        <v>41</v>
      </c>
      <c r="AQ72" s="75">
        <f t="shared" ref="AQ72:AQ74" si="86">IFERROR(AP72/AT72,"")</f>
        <v>0.3014705882352941</v>
      </c>
      <c r="AR72" s="127">
        <f>COUNT(C65:AG65)</f>
        <v>28</v>
      </c>
      <c r="AS72" s="157">
        <f t="shared" si="80"/>
        <v>28</v>
      </c>
      <c r="AT72" s="128">
        <f t="shared" si="81"/>
        <v>136</v>
      </c>
      <c r="AU72" s="128">
        <f t="shared" si="82"/>
        <v>8</v>
      </c>
      <c r="AV72" s="128">
        <f t="shared" si="83"/>
        <v>41</v>
      </c>
      <c r="AW72" s="40"/>
      <c r="AX72" s="216" t="s">
        <v>92</v>
      </c>
      <c r="AY72" s="196">
        <f>SIGN(AY66)+SIGN(AY70)+AY74</f>
        <v>5</v>
      </c>
      <c r="BA72" s="111" t="s">
        <v>96</v>
      </c>
      <c r="BB72" s="111">
        <f ca="1">IF(AY66=7,COUNTIF(OFFSET($C72,0,0,1,$AY66),"外"),COUNTIF(OFFSET($C72,0,0,1,$AY66),"外")+COUNTIF(OFFSET($C72,-13,DAY(EOMONTH(C64-1,0))-7+$AY66,1,7-$AY66),"外"))</f>
        <v>0</v>
      </c>
      <c r="BC72" s="111">
        <f ca="1">COUNTIF(OFFSET($C72,0,$AY66,1,7),"外")</f>
        <v>0</v>
      </c>
      <c r="BD72" s="111">
        <f ca="1">COUNTIF(OFFSET($C72,0,$AY66+7,1,7),"外")</f>
        <v>0</v>
      </c>
      <c r="BE72" s="111">
        <f ca="1">COUNTIF(OFFSET($C72,0,$AY66+14,1,7),"外")</f>
        <v>0</v>
      </c>
      <c r="BF72" s="111">
        <f ca="1">COUNTIF(OFFSET(C72,0,AY66+21,1,7),"外")</f>
        <v>0</v>
      </c>
      <c r="BG72" s="111">
        <f t="shared" ref="BG72:BG74" ca="1" si="87">SUM(BB72:BF72)</f>
        <v>0</v>
      </c>
    </row>
    <row r="73" spans="2:59" s="4" customFormat="1" ht="20.149999999999999" customHeight="1" x14ac:dyDescent="0.2">
      <c r="B73" s="45" t="str">
        <f>IF($T$5&lt;&gt;"",$T$5,"-")</f>
        <v>C</v>
      </c>
      <c r="C73" s="12"/>
      <c r="D73" s="12"/>
      <c r="E73" s="12"/>
      <c r="F73" s="12"/>
      <c r="G73" s="12" t="s">
        <v>80</v>
      </c>
      <c r="H73" s="12" t="s">
        <v>80</v>
      </c>
      <c r="I73" s="12"/>
      <c r="J73" s="12"/>
      <c r="K73" s="12"/>
      <c r="L73" s="12"/>
      <c r="M73" s="12"/>
      <c r="N73" s="12" t="s">
        <v>80</v>
      </c>
      <c r="O73" s="12" t="s">
        <v>80</v>
      </c>
      <c r="P73" s="12"/>
      <c r="Q73" s="12"/>
      <c r="R73" s="12"/>
      <c r="S73" s="12"/>
      <c r="T73" s="12"/>
      <c r="U73" s="12" t="s">
        <v>80</v>
      </c>
      <c r="V73" s="12" t="s">
        <v>80</v>
      </c>
      <c r="W73" s="12"/>
      <c r="X73" s="12"/>
      <c r="Y73" s="12"/>
      <c r="Z73" s="12"/>
      <c r="AA73" s="12"/>
      <c r="AB73" s="12"/>
      <c r="AC73" s="12" t="s">
        <v>80</v>
      </c>
      <c r="AD73" s="12" t="s">
        <v>80</v>
      </c>
      <c r="AE73" s="12"/>
      <c r="AF73" s="12"/>
      <c r="AG73" s="78"/>
      <c r="AH73" s="90">
        <f ca="1">IFERROR(IF(B73="-","-",IF(AY66=7,COUNTIF(OFFSET($C73,0,0,1,$AY66),"○")/(7-BB73),(COUNTIF(OFFSET($C73,0,0,1,$AY66),"○")+COUNTIF(OFFSET($C73,-14,DAY(EOMONTH(C64-1,0))-7+$AY66,1,7-$AY66),"○"))/(7-BB73))),"-")</f>
        <v>0.2857142857142857</v>
      </c>
      <c r="AI73" s="89">
        <f ca="1">IF(B73="-","-",COUNTIF(OFFSET($C73,0,$AY66,1,7),"○")/7-BC73)</f>
        <v>0.2857142857142857</v>
      </c>
      <c r="AJ73" s="89">
        <f ca="1">IF($B73="-","-",COUNTIF(OFFSET($C73,0,$AY66,1,7),"○")/7-BD73)</f>
        <v>0.2857142857142857</v>
      </c>
      <c r="AK73" s="89">
        <f ca="1">IF($B73="-","-",COUNTIF(OFFSET($C73,0,$AY66,1,7),"○")/7-BE73)</f>
        <v>0.2857142857142857</v>
      </c>
      <c r="AL73" s="105" t="str">
        <f ca="1">IF($B73="-","-",IF((AY74+SIGN(AY66))&lt;5,"-",COUNTIF(OFFSET(C73,0,AY66+21,1,7),"○")/(7-BF73)))</f>
        <v>-</v>
      </c>
      <c r="AM73" s="131">
        <f t="shared" si="84"/>
        <v>8</v>
      </c>
      <c r="AN73" s="41">
        <f>IFERROR(AM73/AS73,"")</f>
        <v>0.2857142857142857</v>
      </c>
      <c r="AO73" s="66" t="str">
        <f t="shared" si="78"/>
        <v>達成</v>
      </c>
      <c r="AP73" s="132">
        <f t="shared" si="79"/>
        <v>43</v>
      </c>
      <c r="AQ73" s="75">
        <f t="shared" si="86"/>
        <v>0.30496453900709219</v>
      </c>
      <c r="AR73" s="127">
        <f>COUNT(C65:AG65)</f>
        <v>28</v>
      </c>
      <c r="AS73" s="157">
        <f t="shared" si="80"/>
        <v>28</v>
      </c>
      <c r="AT73" s="128">
        <f t="shared" si="81"/>
        <v>141</v>
      </c>
      <c r="AU73" s="128">
        <f t="shared" si="82"/>
        <v>8</v>
      </c>
      <c r="AV73" s="128">
        <f t="shared" si="83"/>
        <v>43</v>
      </c>
      <c r="AW73" s="40"/>
      <c r="AX73" s="217"/>
      <c r="AY73" s="197"/>
      <c r="BA73" s="111" t="s">
        <v>97</v>
      </c>
      <c r="BB73" s="111">
        <f ca="1">IF(AY66=7,COUNTIF(OFFSET($C73,0,0,1,$AY66),"外"),COUNTIF(OFFSET($C73,0,0,1,$AY66),"外")+COUNTIF(OFFSET($C73,-13,DAY(EOMONTH(C64-1,0))-7+$AY66,1,7-$AY66),"外"))</f>
        <v>0</v>
      </c>
      <c r="BC73" s="111">
        <f ca="1">COUNTIF(OFFSET($C73,0,$AY66,1,7),"外")</f>
        <v>0</v>
      </c>
      <c r="BD73" s="111">
        <f ca="1">COUNTIF(OFFSET($C73,0,$AY66+7,1,7),"外")</f>
        <v>0</v>
      </c>
      <c r="BE73" s="111">
        <f ca="1">COUNTIF(OFFSET($C73,0,$AY66+14,1,7),"外")</f>
        <v>0</v>
      </c>
      <c r="BF73" s="111">
        <f ca="1">COUNTIF(OFFSET(C73,0,AY66+21,1,7),"外")</f>
        <v>0</v>
      </c>
      <c r="BG73" s="111">
        <f t="shared" ca="1" si="87"/>
        <v>0</v>
      </c>
    </row>
    <row r="74" spans="2:59" s="4" customFormat="1" ht="20.149999999999999" customHeight="1" x14ac:dyDescent="0.2">
      <c r="B74" s="45" t="str">
        <f>IF($U$5&lt;&gt;"",$U$5,"-")</f>
        <v>-</v>
      </c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78"/>
      <c r="AH74" s="90" t="str">
        <f ca="1">IFERROR(IF(B74="-","-",IF(AY66=7,COUNTIF(OFFSET($C74,0,0,1,$AY66),"○")/(7-BB74),(COUNTIF(OFFSET($C74,0,0,1,$AY66),"○")+COUNTIF(OFFSET($C74,-14,DAY(EOMONTH(C64-1,0))-7+$AY66,1,7-$AY66),"○"))/(7-BB74))),"-")</f>
        <v>-</v>
      </c>
      <c r="AI74" s="89" t="str">
        <f ca="1">IF(B74="-","-",COUNTIF(OFFSET($C74,0,$AY66,1,7),"○")/7-BC74)</f>
        <v>-</v>
      </c>
      <c r="AJ74" s="89" t="str">
        <f ca="1">IF($B74="-","-",COUNTIF(OFFSET($C74,0,$AY66,1,7),"○")/7-BD74)</f>
        <v>-</v>
      </c>
      <c r="AK74" s="89" t="str">
        <f ca="1">IF($B74="-","-",COUNTIF(OFFSET($C74,0,$AY66,1,7),"○")/7-BE74)</f>
        <v>-</v>
      </c>
      <c r="AL74" s="105" t="str">
        <f ca="1">IF($B74="-","-",IF((AY74+SIGN(AY66))&lt;5,"-",COUNTIF(OFFSET(C74,0,AY66+21,1,7),"○")/(7-BF74)))</f>
        <v>-</v>
      </c>
      <c r="AM74" s="131">
        <f t="shared" si="84"/>
        <v>0</v>
      </c>
      <c r="AN74" s="41" t="str">
        <f t="shared" ref="AN74:AN75" si="88">IFERROR(AM74/AS74,"")</f>
        <v/>
      </c>
      <c r="AO74" s="66" t="str">
        <f t="shared" si="78"/>
        <v>-</v>
      </c>
      <c r="AP74" s="132">
        <f t="shared" si="79"/>
        <v>0</v>
      </c>
      <c r="AQ74" s="75" t="str">
        <f t="shared" si="86"/>
        <v/>
      </c>
      <c r="AR74" s="127">
        <f>COUNT(C65:AG65)</f>
        <v>28</v>
      </c>
      <c r="AS74" s="157">
        <f t="shared" si="80"/>
        <v>0</v>
      </c>
      <c r="AT74" s="128">
        <f t="shared" si="81"/>
        <v>0</v>
      </c>
      <c r="AU74" s="128">
        <f t="shared" si="82"/>
        <v>0</v>
      </c>
      <c r="AV74" s="128">
        <f t="shared" si="83"/>
        <v>0</v>
      </c>
      <c r="AW74" s="40"/>
      <c r="AX74" s="194" t="s">
        <v>93</v>
      </c>
      <c r="AY74" s="196">
        <f>ROUNDDOWN((AY68-AY66)/7,0)</f>
        <v>3</v>
      </c>
      <c r="BA74" s="111" t="s">
        <v>98</v>
      </c>
      <c r="BB74" s="111">
        <f ca="1">IF(AY66=7,COUNTIF(OFFSET($C74,0,0,1,$AY66),"外"),COUNTIF(OFFSET($C74,0,0,1,$AY66),"外")+COUNTIF(OFFSET($C74,-13,DAY(EOMONTH(C64-1,0))-7+$AY66,1,7-$AY66),"外"))</f>
        <v>0</v>
      </c>
      <c r="BC74" s="111">
        <f ca="1">COUNTIF(OFFSET($C74,0,$AY66,1,7),"外")</f>
        <v>0</v>
      </c>
      <c r="BD74" s="111">
        <f ca="1">COUNTIF(OFFSET($C74,0,$AY66+7,1,7),"外")</f>
        <v>0</v>
      </c>
      <c r="BE74" s="111">
        <f ca="1">COUNTIF(OFFSET($C74,0,$AY66+14,1,7),"外")</f>
        <v>0</v>
      </c>
      <c r="BF74" s="111">
        <f ca="1">COUNTIF(OFFSET(C74,0,AY66+21,1,7),"外")</f>
        <v>0</v>
      </c>
      <c r="BG74" s="111">
        <f t="shared" ca="1" si="87"/>
        <v>0</v>
      </c>
    </row>
    <row r="75" spans="2:59" s="4" customFormat="1" ht="20.149999999999999" customHeight="1" x14ac:dyDescent="0.2">
      <c r="B75" s="45" t="str">
        <f>IF($V$5&lt;&gt;"",$V$5,"-")</f>
        <v>-</v>
      </c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78"/>
      <c r="AH75" s="90" t="str">
        <f ca="1">IFERROR(IF(B75="-","-",IF(AY66=7,COUNTIF(OFFSET($C75,0,0,1,$AY66),"○")/(7-BB75),(COUNTIF(OFFSET($C75,0,0,1,$AY66),"○")+COUNTIF(OFFSET($C75,-14,DAY(EOMONTH(C64-1,0))-7+$AY66,1,7-$AY66),"○"))/(7-BB75))),"-")</f>
        <v>-</v>
      </c>
      <c r="AI75" s="89" t="str">
        <f ca="1">IF(B75="-","-",COUNTIF(OFFSET($C75,0,$AY66,1,7),"○")/7-BC75)</f>
        <v>-</v>
      </c>
      <c r="AJ75" s="89" t="str">
        <f ca="1">IF($B75="-","-",COUNTIF(OFFSET($C75,0,$AY66,1,7),"○")/7-BD75)</f>
        <v>-</v>
      </c>
      <c r="AK75" s="89" t="str">
        <f ca="1">IF($B75="-","-",COUNTIF(OFFSET($C75,0,$AY66,1,7),"○")/7-BE75)</f>
        <v>-</v>
      </c>
      <c r="AL75" s="105" t="str">
        <f ca="1">IF($B75="-","-",IF((AY74+SIGN(AY66))&lt;5,"-",COUNTIF(OFFSET(C75,0,AY66+21,1,7),"○")/(7-BF75)))</f>
        <v>-</v>
      </c>
      <c r="AM75" s="131">
        <f>AU75</f>
        <v>0</v>
      </c>
      <c r="AN75" s="41" t="str">
        <f t="shared" si="88"/>
        <v/>
      </c>
      <c r="AO75" s="66" t="str">
        <f t="shared" si="78"/>
        <v>-</v>
      </c>
      <c r="AP75" s="132">
        <f t="shared" si="79"/>
        <v>0</v>
      </c>
      <c r="AQ75" s="75" t="str">
        <f>IFERROR(AP75/AT75,"")</f>
        <v/>
      </c>
      <c r="AR75" s="127">
        <f>COUNT(C65:AG65)</f>
        <v>28</v>
      </c>
      <c r="AS75" s="157">
        <f t="shared" si="80"/>
        <v>0</v>
      </c>
      <c r="AT75" s="128">
        <f t="shared" si="81"/>
        <v>0</v>
      </c>
      <c r="AU75" s="128">
        <f t="shared" si="82"/>
        <v>0</v>
      </c>
      <c r="AV75" s="128">
        <f t="shared" si="83"/>
        <v>0</v>
      </c>
      <c r="AW75" s="40"/>
      <c r="AX75" s="195"/>
      <c r="AY75" s="197"/>
      <c r="BA75" s="111" t="s">
        <v>99</v>
      </c>
      <c r="BB75" s="111">
        <f ca="1">IF(AY66=7,COUNTIF(OFFSET($C75,0,0,1,$AY66),"外"),COUNTIF(OFFSET($C75,0,0,1,$AY66),"外")+COUNTIF(OFFSET($C75,-13,DAY(EOMONTH(C64-1,0))-7+$AY66,1,7-$AY66),"外"))</f>
        <v>0</v>
      </c>
      <c r="BC75" s="111">
        <f ca="1">COUNTIF(OFFSET($C75,0,$AY66,1,7),"外")</f>
        <v>0</v>
      </c>
      <c r="BD75" s="111">
        <f ca="1">COUNTIF(OFFSET($C75,0,$AY66+7,1,7),"外")</f>
        <v>0</v>
      </c>
      <c r="BE75" s="111">
        <f ca="1">COUNTIF(OFFSET($C75,0,$AY66+14,1,7),"外")</f>
        <v>0</v>
      </c>
      <c r="BF75" s="111">
        <f ca="1">COUNTIF(OFFSET(C75,0,AY66+21,1,7),"外")</f>
        <v>0</v>
      </c>
      <c r="BG75" s="111">
        <f ca="1">SUM(BB75:BF75)</f>
        <v>0</v>
      </c>
    </row>
    <row r="76" spans="2:59" s="4" customFormat="1" ht="20.149999999999999" customHeight="1" thickBot="1" x14ac:dyDescent="0.25">
      <c r="B76" s="46" t="str">
        <f>IF($W$5&lt;&gt;"",$W$5,"-")</f>
        <v>-</v>
      </c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55"/>
      <c r="AH76" s="91" t="str">
        <f ca="1">IFERROR(IF(B76="-","-",IF(AY66=7,COUNTIF(OFFSET($C76,0,0,1,$AY66),"○")/(7-BB76),(COUNTIF(OFFSET($C76,0,0,1,$AY66),"○")+COUNTIF(OFFSET($C76,-14,DAY(EOMONTH(C64-1,0))-7+$AY66,1,7-$AY66),"○"))/(7-BB76))),"-")</f>
        <v>-</v>
      </c>
      <c r="AI76" s="92" t="str">
        <f ca="1">IF(B76="-","-",COUNTIF(OFFSET($C76,0,$AY66,1,7),"○")/7-BC76)</f>
        <v>-</v>
      </c>
      <c r="AJ76" s="92" t="str">
        <f ca="1">IF($B76="-","-",COUNTIF(OFFSET($C76,0,$AY66,1,7),"○")/7-BD76)</f>
        <v>-</v>
      </c>
      <c r="AK76" s="92" t="str">
        <f ca="1">IF($B76="-","-",COUNTIF(OFFSET($C76,0,$AY66,1,7),"○")/7-BE76)</f>
        <v>-</v>
      </c>
      <c r="AL76" s="106" t="str">
        <f ca="1">IF($B76="-","-",IF((AY74+SIGN(AY66))&lt;5,"-",COUNTIF(OFFSET(C76,0,AY66+21,1,7),"○")/(7-BF76)))</f>
        <v>-</v>
      </c>
      <c r="AM76" s="64">
        <f t="shared" ref="AM76" si="89">AU76</f>
        <v>0</v>
      </c>
      <c r="AN76" s="48" t="str">
        <f>IFERROR(AM76/AS76,"")</f>
        <v/>
      </c>
      <c r="AO76" s="30" t="str">
        <f t="shared" si="78"/>
        <v>-</v>
      </c>
      <c r="AP76" s="71">
        <f t="shared" si="79"/>
        <v>0</v>
      </c>
      <c r="AQ76" s="72" t="str">
        <f t="shared" ref="AQ76" si="90">IFERROR(AP76/AT76,"")</f>
        <v/>
      </c>
      <c r="AR76" s="127">
        <f>COUNT(C65:AG65)</f>
        <v>28</v>
      </c>
      <c r="AS76" s="157">
        <f t="shared" si="80"/>
        <v>0</v>
      </c>
      <c r="AT76" s="128">
        <f t="shared" si="81"/>
        <v>0</v>
      </c>
      <c r="AU76" s="128">
        <f t="shared" si="82"/>
        <v>0</v>
      </c>
      <c r="AV76" s="128">
        <f t="shared" si="83"/>
        <v>0</v>
      </c>
      <c r="AW76" s="40"/>
      <c r="AX76" s="101"/>
      <c r="AY76" s="102"/>
      <c r="BA76" s="111" t="s">
        <v>100</v>
      </c>
      <c r="BB76" s="111">
        <f ca="1">IF(AY66=7,COUNTIF(OFFSET($C76,0,0,1,$AY66),"外"),COUNTIF(OFFSET($C76,0,0,1,$AY66),"外")+COUNTIF(OFFSET($C76,-13,DAY(EOMONTH(C64-1,0))-7+$AY66,1,7-$AY66),"外"))</f>
        <v>0</v>
      </c>
      <c r="BC76" s="111">
        <f ca="1">COUNTIF(OFFSET($C76,0,$AY66,1,7),"外")</f>
        <v>0</v>
      </c>
      <c r="BD76" s="111">
        <f ca="1">COUNTIF(OFFSET($C76,0,$AY66+7,1,7),"外")</f>
        <v>0</v>
      </c>
      <c r="BE76" s="111">
        <f ca="1">COUNTIF(OFFSET($C76,0,$AY66+14,1,7),"外")</f>
        <v>0</v>
      </c>
      <c r="BF76" s="111">
        <f ca="1">COUNTIF(OFFSET(C76,0,AY66+21,1,7),"外")</f>
        <v>0</v>
      </c>
      <c r="BG76" s="111">
        <f t="shared" ref="BG76" ca="1" si="91">SUM(BB76:BF76)</f>
        <v>0</v>
      </c>
    </row>
    <row r="77" spans="2:59" ht="13.5" thickBot="1" x14ac:dyDescent="0.25">
      <c r="AV77" s="32"/>
    </row>
    <row r="78" spans="2:59" ht="13.5" customHeight="1" x14ac:dyDescent="0.2">
      <c r="B78" s="83" t="s">
        <v>0</v>
      </c>
      <c r="C78" s="252">
        <f>DATE(YEAR(C64),MONTH(C64)+1,DAY(C64))</f>
        <v>45717</v>
      </c>
      <c r="D78" s="253"/>
      <c r="E78" s="253"/>
      <c r="F78" s="253"/>
      <c r="G78" s="253"/>
      <c r="H78" s="253"/>
      <c r="I78" s="253"/>
      <c r="J78" s="253"/>
      <c r="K78" s="253"/>
      <c r="L78" s="253"/>
      <c r="M78" s="253"/>
      <c r="N78" s="253"/>
      <c r="O78" s="253"/>
      <c r="P78" s="253"/>
      <c r="Q78" s="253"/>
      <c r="R78" s="253"/>
      <c r="S78" s="253"/>
      <c r="T78" s="253"/>
      <c r="U78" s="253"/>
      <c r="V78" s="253"/>
      <c r="W78" s="253"/>
      <c r="X78" s="253"/>
      <c r="Y78" s="253"/>
      <c r="Z78" s="253"/>
      <c r="AA78" s="253"/>
      <c r="AB78" s="253"/>
      <c r="AC78" s="253"/>
      <c r="AD78" s="253"/>
      <c r="AE78" s="253"/>
      <c r="AF78" s="253"/>
      <c r="AG78" s="253"/>
      <c r="AH78" s="254" t="s">
        <v>113</v>
      </c>
      <c r="AI78" s="255"/>
      <c r="AJ78" s="255"/>
      <c r="AK78" s="255"/>
      <c r="AL78" s="256"/>
      <c r="AM78" s="260" t="s">
        <v>46</v>
      </c>
      <c r="AN78" s="261"/>
      <c r="AO78" s="262"/>
      <c r="AP78" s="266" t="s">
        <v>11</v>
      </c>
      <c r="AQ78" s="267"/>
      <c r="AR78" s="270" t="s">
        <v>15</v>
      </c>
      <c r="AS78" s="206" t="s">
        <v>16</v>
      </c>
      <c r="AT78" s="221" t="s">
        <v>17</v>
      </c>
      <c r="AU78" s="241"/>
      <c r="AV78" s="241"/>
      <c r="AX78" s="242" t="s">
        <v>88</v>
      </c>
      <c r="AY78" s="243"/>
    </row>
    <row r="79" spans="2:59" x14ac:dyDescent="0.2">
      <c r="B79" s="10" t="s">
        <v>1</v>
      </c>
      <c r="C79" s="11">
        <f>DATE(YEAR(C78),MONTH(C78),DAY(C78))</f>
        <v>45717</v>
      </c>
      <c r="D79" s="11">
        <f>IF(MONTH(DATE(YEAR(C79),MONTH(C79),DAY(C79)+1))=MONTH($C78),DATE(YEAR(C79),MONTH(C79),DAY(C79)+1),"")</f>
        <v>45718</v>
      </c>
      <c r="E79" s="11">
        <f t="shared" ref="E79:AG79" si="92">IF(MONTH(DATE(YEAR(D79),MONTH(D79),DAY(D79)+1))=MONTH($C78),DATE(YEAR(D79),MONTH(D79),DAY(D79)+1),"")</f>
        <v>45719</v>
      </c>
      <c r="F79" s="16">
        <f t="shared" si="92"/>
        <v>45720</v>
      </c>
      <c r="G79" s="11">
        <f t="shared" si="92"/>
        <v>45721</v>
      </c>
      <c r="H79" s="11">
        <f t="shared" si="92"/>
        <v>45722</v>
      </c>
      <c r="I79" s="11">
        <f t="shared" si="92"/>
        <v>45723</v>
      </c>
      <c r="J79" s="11">
        <f t="shared" si="92"/>
        <v>45724</v>
      </c>
      <c r="K79" s="11">
        <f t="shared" si="92"/>
        <v>45725</v>
      </c>
      <c r="L79" s="11">
        <f t="shared" si="92"/>
        <v>45726</v>
      </c>
      <c r="M79" s="11">
        <f t="shared" si="92"/>
        <v>45727</v>
      </c>
      <c r="N79" s="11">
        <f t="shared" si="92"/>
        <v>45728</v>
      </c>
      <c r="O79" s="11">
        <f t="shared" si="92"/>
        <v>45729</v>
      </c>
      <c r="P79" s="11">
        <f t="shared" si="92"/>
        <v>45730</v>
      </c>
      <c r="Q79" s="11">
        <f t="shared" si="92"/>
        <v>45731</v>
      </c>
      <c r="R79" s="11">
        <f t="shared" si="92"/>
        <v>45732</v>
      </c>
      <c r="S79" s="11">
        <f t="shared" si="92"/>
        <v>45733</v>
      </c>
      <c r="T79" s="11">
        <f t="shared" si="92"/>
        <v>45734</v>
      </c>
      <c r="U79" s="11">
        <f t="shared" si="92"/>
        <v>45735</v>
      </c>
      <c r="V79" s="11">
        <f t="shared" si="92"/>
        <v>45736</v>
      </c>
      <c r="W79" s="11">
        <f t="shared" si="92"/>
        <v>45737</v>
      </c>
      <c r="X79" s="11">
        <f t="shared" si="92"/>
        <v>45738</v>
      </c>
      <c r="Y79" s="11">
        <f t="shared" si="92"/>
        <v>45739</v>
      </c>
      <c r="Z79" s="11">
        <f t="shared" si="92"/>
        <v>45740</v>
      </c>
      <c r="AA79" s="11">
        <f t="shared" si="92"/>
        <v>45741</v>
      </c>
      <c r="AB79" s="11">
        <f t="shared" si="92"/>
        <v>45742</v>
      </c>
      <c r="AC79" s="11">
        <f t="shared" si="92"/>
        <v>45743</v>
      </c>
      <c r="AD79" s="11">
        <f t="shared" si="92"/>
        <v>45744</v>
      </c>
      <c r="AE79" s="11">
        <f t="shared" si="92"/>
        <v>45745</v>
      </c>
      <c r="AF79" s="11">
        <f t="shared" si="92"/>
        <v>45746</v>
      </c>
      <c r="AG79" s="29">
        <f t="shared" si="92"/>
        <v>45747</v>
      </c>
      <c r="AH79" s="257"/>
      <c r="AI79" s="258"/>
      <c r="AJ79" s="258"/>
      <c r="AK79" s="258"/>
      <c r="AL79" s="259"/>
      <c r="AM79" s="263"/>
      <c r="AN79" s="264"/>
      <c r="AO79" s="265"/>
      <c r="AP79" s="268"/>
      <c r="AQ79" s="269"/>
      <c r="AR79" s="271"/>
      <c r="AS79" s="207"/>
      <c r="AT79" s="221"/>
      <c r="AU79" s="241"/>
      <c r="AV79" s="241"/>
      <c r="AX79" s="244"/>
      <c r="AY79" s="245"/>
    </row>
    <row r="80" spans="2:59" ht="13" customHeight="1" x14ac:dyDescent="0.2">
      <c r="B80" s="10" t="s">
        <v>2</v>
      </c>
      <c r="C80" s="12" t="str">
        <f t="shared" ref="C80:AG80" si="93">TEXT(C79,"aaa")</f>
        <v>土</v>
      </c>
      <c r="D80" s="12" t="str">
        <f t="shared" si="93"/>
        <v>日</v>
      </c>
      <c r="E80" s="12" t="str">
        <f t="shared" si="93"/>
        <v>月</v>
      </c>
      <c r="F80" s="17" t="str">
        <f t="shared" si="93"/>
        <v>火</v>
      </c>
      <c r="G80" s="12" t="str">
        <f t="shared" si="93"/>
        <v>水</v>
      </c>
      <c r="H80" s="12" t="str">
        <f t="shared" si="93"/>
        <v>木</v>
      </c>
      <c r="I80" s="12" t="str">
        <f t="shared" si="93"/>
        <v>金</v>
      </c>
      <c r="J80" s="12" t="str">
        <f t="shared" si="93"/>
        <v>土</v>
      </c>
      <c r="K80" s="12" t="str">
        <f t="shared" si="93"/>
        <v>日</v>
      </c>
      <c r="L80" s="12" t="str">
        <f t="shared" si="93"/>
        <v>月</v>
      </c>
      <c r="M80" s="12" t="str">
        <f t="shared" si="93"/>
        <v>火</v>
      </c>
      <c r="N80" s="12" t="str">
        <f t="shared" si="93"/>
        <v>水</v>
      </c>
      <c r="O80" s="12" t="str">
        <f t="shared" si="93"/>
        <v>木</v>
      </c>
      <c r="P80" s="12" t="str">
        <f t="shared" si="93"/>
        <v>金</v>
      </c>
      <c r="Q80" s="12" t="str">
        <f t="shared" si="93"/>
        <v>土</v>
      </c>
      <c r="R80" s="12" t="str">
        <f t="shared" si="93"/>
        <v>日</v>
      </c>
      <c r="S80" s="12" t="str">
        <f t="shared" si="93"/>
        <v>月</v>
      </c>
      <c r="T80" s="12" t="str">
        <f t="shared" si="93"/>
        <v>火</v>
      </c>
      <c r="U80" s="12" t="str">
        <f t="shared" si="93"/>
        <v>水</v>
      </c>
      <c r="V80" s="12" t="str">
        <f t="shared" si="93"/>
        <v>木</v>
      </c>
      <c r="W80" s="12" t="str">
        <f t="shared" si="93"/>
        <v>金</v>
      </c>
      <c r="X80" s="12" t="str">
        <f t="shared" si="93"/>
        <v>土</v>
      </c>
      <c r="Y80" s="12" t="str">
        <f t="shared" si="93"/>
        <v>日</v>
      </c>
      <c r="Z80" s="12" t="str">
        <f t="shared" si="93"/>
        <v>月</v>
      </c>
      <c r="AA80" s="12" t="str">
        <f t="shared" si="93"/>
        <v>火</v>
      </c>
      <c r="AB80" s="12" t="str">
        <f t="shared" si="93"/>
        <v>水</v>
      </c>
      <c r="AC80" s="12" t="str">
        <f t="shared" si="93"/>
        <v>木</v>
      </c>
      <c r="AD80" s="12" t="str">
        <f t="shared" si="93"/>
        <v>金</v>
      </c>
      <c r="AE80" s="12" t="str">
        <f t="shared" si="93"/>
        <v>土</v>
      </c>
      <c r="AF80" s="12" t="str">
        <f t="shared" si="93"/>
        <v>日</v>
      </c>
      <c r="AG80" s="78" t="str">
        <f t="shared" si="93"/>
        <v>月</v>
      </c>
      <c r="AH80" s="246" t="s">
        <v>83</v>
      </c>
      <c r="AI80" s="247" t="s">
        <v>84</v>
      </c>
      <c r="AJ80" s="247" t="s">
        <v>85</v>
      </c>
      <c r="AK80" s="247" t="s">
        <v>86</v>
      </c>
      <c r="AL80" s="248" t="s">
        <v>87</v>
      </c>
      <c r="AM80" s="249" t="s">
        <v>40</v>
      </c>
      <c r="AN80" s="228" t="s">
        <v>12</v>
      </c>
      <c r="AO80" s="231" t="s">
        <v>47</v>
      </c>
      <c r="AP80" s="234" t="s">
        <v>40</v>
      </c>
      <c r="AQ80" s="237" t="s">
        <v>13</v>
      </c>
      <c r="AR80" s="240"/>
      <c r="AS80" s="221"/>
      <c r="AT80" s="221"/>
      <c r="AU80" s="134"/>
      <c r="AV80" s="134"/>
      <c r="AX80" s="223" t="s">
        <v>89</v>
      </c>
      <c r="AY80" s="224">
        <f>ABS(IF(WEEKDAY(C78,3)=0,7,WEEKDAY(C78,3)-7))</f>
        <v>2</v>
      </c>
    </row>
    <row r="81" spans="2:59" s="3" customFormat="1" ht="21.5" customHeight="1" x14ac:dyDescent="0.2">
      <c r="B81" s="225" t="s">
        <v>3</v>
      </c>
      <c r="C81" s="218" t="str">
        <f>IFERROR(VLOOKUP(C79,祝日一覧!$A:$C,3,FALSE),"")</f>
        <v/>
      </c>
      <c r="D81" s="218" t="str">
        <f>IFERROR(VLOOKUP(D79,祝日一覧!$A:$C,3,FALSE),"")</f>
        <v/>
      </c>
      <c r="E81" s="218" t="str">
        <f>IFERROR(VLOOKUP(E79,祝日一覧!$A:$C,3,FALSE),"")</f>
        <v/>
      </c>
      <c r="F81" s="218" t="str">
        <f>IFERROR(VLOOKUP(F79,祝日一覧!$A:$C,3,FALSE),"")</f>
        <v/>
      </c>
      <c r="G81" s="218" t="str">
        <f>IFERROR(VLOOKUP(G79,祝日一覧!$A:$C,3,FALSE),"")</f>
        <v/>
      </c>
      <c r="H81" s="218" t="str">
        <f>IFERROR(VLOOKUP(H79,祝日一覧!$A:$C,3,FALSE),"")</f>
        <v/>
      </c>
      <c r="I81" s="218" t="str">
        <f>IFERROR(VLOOKUP(I79,祝日一覧!$A:$C,3,FALSE),"")</f>
        <v/>
      </c>
      <c r="J81" s="218" t="str">
        <f>IFERROR(VLOOKUP(J79,祝日一覧!$A:$C,3,FALSE),"")</f>
        <v/>
      </c>
      <c r="K81" s="218" t="str">
        <f>IFERROR(VLOOKUP(K79,祝日一覧!$A:$C,3,FALSE),"")</f>
        <v/>
      </c>
      <c r="L81" s="218" t="str">
        <f>IFERROR(VLOOKUP(L79,祝日一覧!$A:$C,3,FALSE),"")</f>
        <v/>
      </c>
      <c r="M81" s="218" t="str">
        <f>IFERROR(VLOOKUP(M79,祝日一覧!$A:$C,3,FALSE),"")</f>
        <v/>
      </c>
      <c r="N81" s="218" t="str">
        <f>IFERROR(VLOOKUP(N79,祝日一覧!$A:$C,3,FALSE),"")</f>
        <v/>
      </c>
      <c r="O81" s="218" t="str">
        <f>IFERROR(VLOOKUP(O79,祝日一覧!$A:$C,3,FALSE),"")</f>
        <v/>
      </c>
      <c r="P81" s="218" t="str">
        <f>IFERROR(VLOOKUP(P79,祝日一覧!$A:$C,3,FALSE),"")</f>
        <v/>
      </c>
      <c r="Q81" s="218" t="str">
        <f>IFERROR(VLOOKUP(Q79,祝日一覧!$A:$C,3,FALSE),"")</f>
        <v/>
      </c>
      <c r="R81" s="218" t="str">
        <f>IFERROR(VLOOKUP(R79,祝日一覧!$A:$C,3,FALSE),"")</f>
        <v/>
      </c>
      <c r="S81" s="218" t="str">
        <f>IFERROR(VLOOKUP(S79,祝日一覧!$A:$C,3,FALSE),"")</f>
        <v/>
      </c>
      <c r="T81" s="218" t="str">
        <f>IFERROR(VLOOKUP(T79,祝日一覧!$A:$C,3,FALSE),"")</f>
        <v/>
      </c>
      <c r="U81" s="218" t="str">
        <f>IFERROR(VLOOKUP(U79,祝日一覧!$A:$C,3,FALSE),"")</f>
        <v/>
      </c>
      <c r="V81" s="218" t="str">
        <f>IFERROR(VLOOKUP(V79,祝日一覧!$A:$C,3,FALSE),"")</f>
        <v>春分の日</v>
      </c>
      <c r="W81" s="218" t="str">
        <f>IFERROR(VLOOKUP(W79,祝日一覧!$A:$C,3,FALSE),"")</f>
        <v/>
      </c>
      <c r="X81" s="218" t="str">
        <f>IFERROR(VLOOKUP(X79,祝日一覧!$A:$C,3,FALSE),"")</f>
        <v/>
      </c>
      <c r="Y81" s="218" t="str">
        <f>IFERROR(VLOOKUP(Y79,祝日一覧!$A:$C,3,FALSE),"")</f>
        <v/>
      </c>
      <c r="Z81" s="218" t="str">
        <f>IFERROR(VLOOKUP(Z79,祝日一覧!$A:$C,3,FALSE),"")</f>
        <v/>
      </c>
      <c r="AA81" s="218" t="str">
        <f>IFERROR(VLOOKUP(AA79,祝日一覧!$A:$C,3,FALSE),"")</f>
        <v/>
      </c>
      <c r="AB81" s="218" t="str">
        <f>IFERROR(VLOOKUP(AB79,祝日一覧!$A:$C,3,FALSE),"")</f>
        <v/>
      </c>
      <c r="AC81" s="218" t="str">
        <f>IFERROR(VLOOKUP(AC79,祝日一覧!$A:$C,3,FALSE),"")</f>
        <v/>
      </c>
      <c r="AD81" s="218" t="str">
        <f>IFERROR(VLOOKUP(AD79,祝日一覧!$A:$C,3,FALSE),"")</f>
        <v/>
      </c>
      <c r="AE81" s="218" t="str">
        <f>IFERROR(VLOOKUP(AE79,祝日一覧!$A:$C,3,FALSE),"")</f>
        <v/>
      </c>
      <c r="AF81" s="218" t="str">
        <f>IFERROR(VLOOKUP(AF79,祝日一覧!$A:$C,3,FALSE),"")</f>
        <v/>
      </c>
      <c r="AG81" s="208" t="str">
        <f>IFERROR(VLOOKUP(AG79,祝日一覧!$A:$C,3,FALSE),"")</f>
        <v/>
      </c>
      <c r="AH81" s="246"/>
      <c r="AI81" s="247"/>
      <c r="AJ81" s="247"/>
      <c r="AK81" s="247"/>
      <c r="AL81" s="248"/>
      <c r="AM81" s="250"/>
      <c r="AN81" s="229"/>
      <c r="AO81" s="232"/>
      <c r="AP81" s="235"/>
      <c r="AQ81" s="238"/>
      <c r="AR81" s="240"/>
      <c r="AS81" s="221"/>
      <c r="AT81" s="222"/>
      <c r="AU81" s="141"/>
      <c r="AV81" s="134"/>
      <c r="AW81" s="40"/>
      <c r="AX81" s="223"/>
      <c r="AY81" s="224"/>
    </row>
    <row r="82" spans="2:59" s="3" customFormat="1" ht="42.5" customHeight="1" x14ac:dyDescent="0.2">
      <c r="B82" s="226"/>
      <c r="C82" s="219"/>
      <c r="D82" s="219"/>
      <c r="E82" s="219"/>
      <c r="F82" s="219"/>
      <c r="G82" s="219"/>
      <c r="H82" s="219"/>
      <c r="I82" s="219"/>
      <c r="J82" s="219"/>
      <c r="K82" s="219"/>
      <c r="L82" s="219"/>
      <c r="M82" s="219"/>
      <c r="N82" s="219"/>
      <c r="O82" s="219"/>
      <c r="P82" s="219"/>
      <c r="Q82" s="219"/>
      <c r="R82" s="219"/>
      <c r="S82" s="219"/>
      <c r="T82" s="219"/>
      <c r="U82" s="219"/>
      <c r="V82" s="219"/>
      <c r="W82" s="219"/>
      <c r="X82" s="219"/>
      <c r="Y82" s="219"/>
      <c r="Z82" s="219"/>
      <c r="AA82" s="219"/>
      <c r="AB82" s="219"/>
      <c r="AC82" s="219"/>
      <c r="AD82" s="219"/>
      <c r="AE82" s="219"/>
      <c r="AF82" s="219"/>
      <c r="AG82" s="209"/>
      <c r="AH82" s="93" t="str">
        <f>IF($AY80=7,DBCS(1&amp;"日～"&amp;7&amp;"日"),DBCS("前"&amp;DAY(EOMONTH($C78-1,0))-6+$AY80&amp;"日～"&amp;$AY80&amp;"日"))</f>
        <v>前２４日～２日</v>
      </c>
      <c r="AI82" s="112" t="str">
        <f>DBCS($AY80+1&amp;"日～"&amp;$AY80+7&amp;"日")</f>
        <v>３日～９日</v>
      </c>
      <c r="AJ82" s="112" t="str">
        <f>DBCS($AY80+8&amp;"日～"&amp;$AY80+14&amp;"日")</f>
        <v>１０日～１６日</v>
      </c>
      <c r="AK82" s="112" t="str">
        <f>DBCS($AY80+15&amp;"日～"&amp;$AY80+21&amp;"日")</f>
        <v>１７日～２３日</v>
      </c>
      <c r="AL82" s="113" t="str">
        <f>IF(AND(AY80=7,AY84=0),"-",IF($AY88=3,"-",DBCS($AY80+22&amp;"日～"&amp;$AY80+28&amp;"日")))</f>
        <v>２４日～３０日</v>
      </c>
      <c r="AM82" s="250"/>
      <c r="AN82" s="229"/>
      <c r="AO82" s="232"/>
      <c r="AP82" s="235"/>
      <c r="AQ82" s="238"/>
      <c r="AR82" s="138"/>
      <c r="AS82" s="139"/>
      <c r="AT82" s="139"/>
      <c r="AU82" s="143"/>
      <c r="AV82" s="143"/>
      <c r="AW82" s="40"/>
      <c r="AX82" s="99" t="s">
        <v>90</v>
      </c>
      <c r="AY82" s="100">
        <f>DAY(EOMONTH(C78,0))</f>
        <v>31</v>
      </c>
      <c r="BA82" s="211" t="s">
        <v>105</v>
      </c>
      <c r="BB82" s="212"/>
      <c r="BC82" s="212"/>
      <c r="BD82" s="212"/>
      <c r="BE82" s="212"/>
      <c r="BF82" s="212"/>
      <c r="BG82" s="213"/>
    </row>
    <row r="83" spans="2:59" s="3" customFormat="1" ht="16" customHeight="1" x14ac:dyDescent="0.2">
      <c r="B83" s="226"/>
      <c r="C83" s="219"/>
      <c r="D83" s="219"/>
      <c r="E83" s="219"/>
      <c r="F83" s="219"/>
      <c r="G83" s="219"/>
      <c r="H83" s="219"/>
      <c r="I83" s="219"/>
      <c r="J83" s="219"/>
      <c r="K83" s="219"/>
      <c r="L83" s="219"/>
      <c r="M83" s="219"/>
      <c r="N83" s="219"/>
      <c r="O83" s="219"/>
      <c r="P83" s="219"/>
      <c r="Q83" s="219"/>
      <c r="R83" s="219"/>
      <c r="S83" s="219"/>
      <c r="T83" s="219"/>
      <c r="U83" s="219"/>
      <c r="V83" s="219"/>
      <c r="W83" s="219"/>
      <c r="X83" s="219"/>
      <c r="Y83" s="219"/>
      <c r="Z83" s="219"/>
      <c r="AA83" s="219"/>
      <c r="AB83" s="219"/>
      <c r="AC83" s="219"/>
      <c r="AD83" s="219"/>
      <c r="AE83" s="219"/>
      <c r="AF83" s="219"/>
      <c r="AG83" s="209"/>
      <c r="AH83" s="93" t="str">
        <f ca="1">IF(AH84&gt;=0.285,"達成","未")</f>
        <v>達成</v>
      </c>
      <c r="AI83" s="166" t="str">
        <f ca="1">IF(AI84&gt;=0.285,"達成","未")</f>
        <v>達成</v>
      </c>
      <c r="AJ83" s="166" t="str">
        <f t="shared" ref="AJ83" ca="1" si="94">IF(AJ84&gt;=0.285,"達成","未")</f>
        <v>達成</v>
      </c>
      <c r="AK83" s="166" t="str">
        <f t="shared" ref="AK83" ca="1" si="95">IF(AK84&gt;=0.285,"達成","未")</f>
        <v>達成</v>
      </c>
      <c r="AL83" s="167" t="str">
        <f ca="1">IF(AL84="-","-",IF(AL84&gt;=0.285,"達成","未"))</f>
        <v>達成</v>
      </c>
      <c r="AM83" s="251"/>
      <c r="AN83" s="230"/>
      <c r="AO83" s="233"/>
      <c r="AP83" s="236"/>
      <c r="AQ83" s="239"/>
      <c r="AR83" s="163"/>
      <c r="AS83" s="164"/>
      <c r="AT83" s="164"/>
      <c r="AU83" s="165"/>
      <c r="AV83" s="165"/>
      <c r="AW83" s="40"/>
      <c r="AX83" s="99"/>
      <c r="AY83" s="100"/>
      <c r="BA83" s="160"/>
      <c r="BB83" s="161"/>
      <c r="BC83" s="161"/>
      <c r="BD83" s="161"/>
      <c r="BE83" s="161"/>
      <c r="BF83" s="161"/>
      <c r="BG83" s="162"/>
    </row>
    <row r="84" spans="2:59" s="4" customFormat="1" ht="20.149999999999999" customHeight="1" thickBot="1" x14ac:dyDescent="0.25">
      <c r="B84" s="227"/>
      <c r="C84" s="220"/>
      <c r="D84" s="220"/>
      <c r="E84" s="220"/>
      <c r="F84" s="220"/>
      <c r="G84" s="220"/>
      <c r="H84" s="220"/>
      <c r="I84" s="220"/>
      <c r="J84" s="220"/>
      <c r="K84" s="220"/>
      <c r="L84" s="220"/>
      <c r="M84" s="220"/>
      <c r="N84" s="220"/>
      <c r="O84" s="220"/>
      <c r="P84" s="220"/>
      <c r="Q84" s="220"/>
      <c r="R84" s="220"/>
      <c r="S84" s="220"/>
      <c r="T84" s="220"/>
      <c r="U84" s="220"/>
      <c r="V84" s="220"/>
      <c r="W84" s="220"/>
      <c r="X84" s="220"/>
      <c r="Y84" s="220"/>
      <c r="Z84" s="220"/>
      <c r="AA84" s="220"/>
      <c r="AB84" s="220"/>
      <c r="AC84" s="220"/>
      <c r="AD84" s="220"/>
      <c r="AE84" s="220"/>
      <c r="AF84" s="220"/>
      <c r="AG84" s="210"/>
      <c r="AH84" s="114">
        <f ca="1">AVERAGE(AH85:AH90)</f>
        <v>0.33333333333333331</v>
      </c>
      <c r="AI84" s="115">
        <f t="shared" ref="AI84:AK84" ca="1" si="96">AVERAGE(AI85:AI90)</f>
        <v>0.2857142857142857</v>
      </c>
      <c r="AJ84" s="115">
        <f t="shared" ca="1" si="96"/>
        <v>0.2857142857142857</v>
      </c>
      <c r="AK84" s="115">
        <f t="shared" ca="1" si="96"/>
        <v>0.2857142857142857</v>
      </c>
      <c r="AL84" s="104">
        <f ca="1">IFERROR(AVERAGE(AL85:AL90),"-")</f>
        <v>0.2857142857142857</v>
      </c>
      <c r="AM84" s="64"/>
      <c r="AN84" s="48">
        <f>AVERAGE(AN85:AN90)</f>
        <v>0.27956989247311825</v>
      </c>
      <c r="AO84" s="30" t="str">
        <f>IF(AN84&gt;=0.285,"達成","未")</f>
        <v>未</v>
      </c>
      <c r="AP84" s="71"/>
      <c r="AQ84" s="72">
        <f>AVERAGE(AQ85:AQ90)</f>
        <v>0.30775271163100154</v>
      </c>
      <c r="AR84" s="62" t="s">
        <v>15</v>
      </c>
      <c r="AS84" s="49" t="s">
        <v>16</v>
      </c>
      <c r="AT84" s="50" t="s">
        <v>58</v>
      </c>
      <c r="AU84" s="38" t="s">
        <v>56</v>
      </c>
      <c r="AV84" s="142" t="s">
        <v>57</v>
      </c>
      <c r="AW84" s="60" t="s">
        <v>66</v>
      </c>
      <c r="AX84" s="214" t="s">
        <v>91</v>
      </c>
      <c r="AY84" s="215">
        <f>MOD(AY82-AY80,7)</f>
        <v>1</v>
      </c>
      <c r="AZ84" s="97" t="s">
        <v>106</v>
      </c>
      <c r="BA84" s="111"/>
      <c r="BB84" s="111" t="s">
        <v>83</v>
      </c>
      <c r="BC84" s="111" t="s">
        <v>84</v>
      </c>
      <c r="BD84" s="111" t="s">
        <v>85</v>
      </c>
      <c r="BE84" s="111" t="s">
        <v>86</v>
      </c>
      <c r="BF84" s="111" t="s">
        <v>87</v>
      </c>
      <c r="BG84" s="111" t="s">
        <v>101</v>
      </c>
    </row>
    <row r="85" spans="2:59" s="4" customFormat="1" ht="20.149999999999999" customHeight="1" x14ac:dyDescent="0.2">
      <c r="B85" s="51" t="str">
        <f>IF($R$5&lt;&gt;"",$R$5,"-")</f>
        <v>A</v>
      </c>
      <c r="C85" s="84" t="s">
        <v>80</v>
      </c>
      <c r="D85" s="84" t="s">
        <v>80</v>
      </c>
      <c r="E85" s="84"/>
      <c r="F85" s="84"/>
      <c r="G85" s="84"/>
      <c r="H85" s="84"/>
      <c r="I85" s="84"/>
      <c r="J85" s="84" t="s">
        <v>80</v>
      </c>
      <c r="K85" s="84" t="s">
        <v>80</v>
      </c>
      <c r="L85" s="84"/>
      <c r="M85" s="84"/>
      <c r="N85" s="84"/>
      <c r="O85" s="84"/>
      <c r="P85" s="84"/>
      <c r="Q85" s="84" t="s">
        <v>80</v>
      </c>
      <c r="R85" s="84" t="s">
        <v>80</v>
      </c>
      <c r="S85" s="84"/>
      <c r="T85" s="84"/>
      <c r="U85" s="84"/>
      <c r="V85" s="84"/>
      <c r="W85" s="84"/>
      <c r="X85" s="84" t="s">
        <v>80</v>
      </c>
      <c r="Y85" s="84" t="s">
        <v>80</v>
      </c>
      <c r="Z85" s="84"/>
      <c r="AA85" s="84" t="s">
        <v>80</v>
      </c>
      <c r="AB85" s="84"/>
      <c r="AC85" s="84"/>
      <c r="AD85" s="84"/>
      <c r="AE85" s="84" t="s">
        <v>80</v>
      </c>
      <c r="AF85" s="84"/>
      <c r="AG85" s="61"/>
      <c r="AH85" s="122">
        <f ca="1">IFERROR(IF(B85="-","-",IF(AY80=7,COUNTIF(OFFSET($C85,0,0,1,$AY80),"○")/(7-BB85),(COUNTIF(OFFSET($C85,0,0,1,$AY80),"○")+COUNTIF(OFFSET($C85,-14,DAY(EOMONTH(C78-1,0))-7+$AY80,1,7-$AY80),"○"))/(7-BB85))),"-")</f>
        <v>0.42857142857142855</v>
      </c>
      <c r="AI85" s="116">
        <f ca="1">IF($B85="-","-",COUNTIF(OFFSET($C85,0,$AY80,1,7),"○")/7-BC85)</f>
        <v>0.2857142857142857</v>
      </c>
      <c r="AJ85" s="145">
        <f ca="1">IF($B85="-","-",COUNTIF(OFFSET($C85,0,$AY80,1,7),"○")/7-BD85)</f>
        <v>0.2857142857142857</v>
      </c>
      <c r="AK85" s="145">
        <f ca="1">IF($B85="-","-",COUNTIF(OFFSET($C85,0,$AY80,1,7),"○")/7-BE85)</f>
        <v>0.2857142857142857</v>
      </c>
      <c r="AL85" s="146">
        <f ca="1">IF($B85="-","-",IF((AY88+SIGN(AY80))&lt;5,"-",COUNTIF(OFFSET(C85,0,AY80+21,1,7),"○")/(7-BF85)))</f>
        <v>0.2857142857142857</v>
      </c>
      <c r="AM85" s="65">
        <f>AU85</f>
        <v>10</v>
      </c>
      <c r="AN85" s="41">
        <f>IFERROR(AM85/AS85,"")</f>
        <v>0.32258064516129031</v>
      </c>
      <c r="AO85" s="67" t="str">
        <f t="shared" ref="AO85:AO90" si="97">IFERROR(IF(B85="-",B85,IF(AM85/AS85&gt;=0.285,"達成","未")),"-")</f>
        <v>達成</v>
      </c>
      <c r="AP85" s="73">
        <f t="shared" ref="AP85:AP90" si="98">AV85</f>
        <v>58</v>
      </c>
      <c r="AQ85" s="74">
        <f>IFERROR(AP85/AT85,"")</f>
        <v>0.33333333333333331</v>
      </c>
      <c r="AR85" s="140">
        <f>COUNT(C79:AG79)</f>
        <v>31</v>
      </c>
      <c r="AS85" s="157">
        <f t="shared" ref="AS85:AS90" si="99">IF(OR(B85="-",B85=""),0,IFERROR(AR85-COUNTIF(C85:AG85,"外"),))</f>
        <v>31</v>
      </c>
      <c r="AT85" s="135">
        <f t="shared" ref="AT85:AT90" si="100">AS85+AT71</f>
        <v>174</v>
      </c>
      <c r="AU85" s="135">
        <f t="shared" ref="AU85:AU90" si="101">COUNTIF(C85:AG85,"○")</f>
        <v>10</v>
      </c>
      <c r="AV85" s="135">
        <f t="shared" ref="AV85:AV90" si="102">AV71+AU85</f>
        <v>58</v>
      </c>
      <c r="AW85" s="98">
        <f>IF(C78&gt;DATE($K$6,$M$6,1),0,IF(SUM(AS85:AS90)=0,1,IF(AO84="達成",1,0)))</f>
        <v>0</v>
      </c>
      <c r="AX85" s="214"/>
      <c r="AY85" s="215"/>
      <c r="AZ85" s="98">
        <f>IF(C78&gt;DATE($K$6,$M$6,1),0,IF(SUM(AS85:AS90)=0,1,IF(AND(AH84&gt;0.285,AI84&gt;0.285,AJ84&gt;0.285,AK84&gt;0.285,AL84&gt;0.285),1,0)))</f>
        <v>0</v>
      </c>
      <c r="BA85" s="111" t="s">
        <v>95</v>
      </c>
      <c r="BB85" s="111">
        <f ca="1">IF(AY80=7,COUNTIF(OFFSET($C85,0,0,1,$AY80),"外"),COUNTIF(OFFSET($C85,0,0,1,$AY80),"外")+COUNTIF(OFFSET($C85,-13,DAY(EOMONTH(C78-1,0))-7+$AY80,1,7-$AY80),"外"))</f>
        <v>0</v>
      </c>
      <c r="BC85" s="111">
        <f ca="1">COUNTIF(OFFSET($C85,0,$AY80,1,7),"外")</f>
        <v>0</v>
      </c>
      <c r="BD85" s="111">
        <f ca="1">COUNTIF(OFFSET($C85,0,$AY80+7,1,7),"外")</f>
        <v>0</v>
      </c>
      <c r="BE85" s="111">
        <f ca="1">COUNTIF(OFFSET($C85,0,$AY80+14,1,7),"外")</f>
        <v>0</v>
      </c>
      <c r="BF85" s="111">
        <f ca="1">COUNTIF(OFFSET(C85,0,AY80+21,1,7),"外")</f>
        <v>0</v>
      </c>
      <c r="BG85" s="111">
        <f ca="1">SUM(BB85:BF85)</f>
        <v>0</v>
      </c>
    </row>
    <row r="86" spans="2:59" s="4" customFormat="1" ht="20.149999999999999" customHeight="1" x14ac:dyDescent="0.2">
      <c r="B86" s="45" t="str">
        <f>IF($S$5&lt;&gt;"",$S$5,"-")</f>
        <v>B</v>
      </c>
      <c r="C86" s="12"/>
      <c r="D86" s="12"/>
      <c r="E86" s="12" t="s">
        <v>80</v>
      </c>
      <c r="F86" s="12" t="s">
        <v>80</v>
      </c>
      <c r="G86" s="12"/>
      <c r="H86" s="12"/>
      <c r="I86" s="12"/>
      <c r="J86" s="12"/>
      <c r="K86" s="12"/>
      <c r="L86" s="12" t="s">
        <v>80</v>
      </c>
      <c r="M86" s="12" t="s">
        <v>80</v>
      </c>
      <c r="N86" s="12"/>
      <c r="O86" s="12"/>
      <c r="P86" s="12"/>
      <c r="Q86" s="12"/>
      <c r="R86" s="12"/>
      <c r="S86" s="12" t="s">
        <v>80</v>
      </c>
      <c r="T86" s="12" t="s">
        <v>80</v>
      </c>
      <c r="U86" s="12"/>
      <c r="V86" s="12"/>
      <c r="W86" s="12"/>
      <c r="X86" s="12"/>
      <c r="Y86" s="12"/>
      <c r="Z86" s="12" t="s">
        <v>80</v>
      </c>
      <c r="AA86" s="12" t="s">
        <v>80</v>
      </c>
      <c r="AB86" s="12"/>
      <c r="AC86" s="12"/>
      <c r="AD86" s="12"/>
      <c r="AE86" s="12"/>
      <c r="AF86" s="12"/>
      <c r="AG86" s="78"/>
      <c r="AH86" s="90">
        <f ca="1">IFERROR(IF(B71="-","-",IF(AY80=7,COUNTIF(OFFSET($C86,0,0,1,$AY80),"○")/(7-BB86),(COUNTIF(OFFSET($C86,0,0,1,$AY80),"○")+COUNTIF(OFFSET($C86,-14,DAY(EOMONTH(C78-1,0))-7+$AY80,1,7-$AY80),"○"))/(7-BB86))),"-")</f>
        <v>0.2857142857142857</v>
      </c>
      <c r="AI86" s="89">
        <f ca="1">IF(B86="-","-",COUNTIF(OFFSET($C86,0,$AY80,1,7),"○")/7-BC86)</f>
        <v>0.2857142857142857</v>
      </c>
      <c r="AJ86" s="89">
        <f ca="1">IF($B86="-","-",COUNTIF(OFFSET($C86,0,$AY81,1,7),"○")/7-BD86)</f>
        <v>0.2857142857142857</v>
      </c>
      <c r="AK86" s="89">
        <f ca="1">IF($B86="-","-",COUNTIF(OFFSET($C86,0,$AY80,1,7),"○")/7-BE86)</f>
        <v>0.2857142857142857</v>
      </c>
      <c r="AL86" s="105">
        <f ca="1">IF($B86="-","-",IF((AY88+SIGN(AY80))&lt;5,"-",COUNTIF(OFFSET(C86,0,AY80+21,1,7),"○")/(7-BF86)))</f>
        <v>0.2857142857142857</v>
      </c>
      <c r="AM86" s="136">
        <f t="shared" ref="AM86:AM88" si="103">AU86</f>
        <v>8</v>
      </c>
      <c r="AN86" s="41">
        <f t="shared" ref="AN86" si="104">IFERROR(AM86/AS86,"")</f>
        <v>0.25806451612903225</v>
      </c>
      <c r="AO86" s="66" t="str">
        <f t="shared" si="97"/>
        <v>未</v>
      </c>
      <c r="AP86" s="137">
        <f t="shared" si="98"/>
        <v>49</v>
      </c>
      <c r="AQ86" s="75">
        <f t="shared" ref="AQ86:AQ88" si="105">IFERROR(AP86/AT86,"")</f>
        <v>0.29341317365269459</v>
      </c>
      <c r="AR86" s="140">
        <f>COUNT(C79:AG79)</f>
        <v>31</v>
      </c>
      <c r="AS86" s="157">
        <f t="shared" si="99"/>
        <v>31</v>
      </c>
      <c r="AT86" s="135">
        <f t="shared" si="100"/>
        <v>167</v>
      </c>
      <c r="AU86" s="135">
        <f t="shared" si="101"/>
        <v>8</v>
      </c>
      <c r="AV86" s="135">
        <f t="shared" si="102"/>
        <v>49</v>
      </c>
      <c r="AW86" s="40"/>
      <c r="AX86" s="216" t="s">
        <v>92</v>
      </c>
      <c r="AY86" s="196">
        <f>SIGN(AY80)+SIGN(AY84)+AY88</f>
        <v>6</v>
      </c>
      <c r="BA86" s="111" t="s">
        <v>96</v>
      </c>
      <c r="BB86" s="111">
        <f ca="1">IF(AY80=7,COUNTIF(OFFSET($C86,0,0,1,$AY80),"外"),COUNTIF(OFFSET($C86,0,0,1,$AY80),"外")+COUNTIF(OFFSET($C86,-13,DAY(EOMONTH(C78-1,0))-7+$AY80,1,7-$AY80),"外"))</f>
        <v>0</v>
      </c>
      <c r="BC86" s="111">
        <f ca="1">COUNTIF(OFFSET($C86,0,$AY80,1,7),"外")</f>
        <v>0</v>
      </c>
      <c r="BD86" s="111">
        <f ca="1">COUNTIF(OFFSET($C86,0,$AY80+7,1,7),"外")</f>
        <v>0</v>
      </c>
      <c r="BE86" s="111">
        <f ca="1">COUNTIF(OFFSET($C86,0,$AY80+14,1,7),"外")</f>
        <v>0</v>
      </c>
      <c r="BF86" s="111">
        <f ca="1">COUNTIF(OFFSET(C86,0,AY80+21,1,7),"外")</f>
        <v>0</v>
      </c>
      <c r="BG86" s="111">
        <f t="shared" ref="BG86:BG88" ca="1" si="106">SUM(BB86:BF86)</f>
        <v>0</v>
      </c>
    </row>
    <row r="87" spans="2:59" s="4" customFormat="1" ht="20.149999999999999" customHeight="1" x14ac:dyDescent="0.2">
      <c r="B87" s="45" t="str">
        <f>IF($T$5&lt;&gt;"",$T$5,"-")</f>
        <v>C</v>
      </c>
      <c r="C87" s="12"/>
      <c r="D87" s="12"/>
      <c r="E87" s="12"/>
      <c r="F87" s="12"/>
      <c r="G87" s="12" t="s">
        <v>80</v>
      </c>
      <c r="H87" s="12" t="s">
        <v>80</v>
      </c>
      <c r="I87" s="12"/>
      <c r="J87" s="12"/>
      <c r="K87" s="12"/>
      <c r="L87" s="12"/>
      <c r="M87" s="12"/>
      <c r="N87" s="12" t="s">
        <v>80</v>
      </c>
      <c r="O87" s="12" t="s">
        <v>80</v>
      </c>
      <c r="P87" s="12"/>
      <c r="Q87" s="12"/>
      <c r="R87" s="12"/>
      <c r="S87" s="12"/>
      <c r="T87" s="12"/>
      <c r="U87" s="12" t="s">
        <v>80</v>
      </c>
      <c r="V87" s="12" t="s">
        <v>80</v>
      </c>
      <c r="W87" s="12"/>
      <c r="X87" s="12"/>
      <c r="Y87" s="12"/>
      <c r="Z87" s="12"/>
      <c r="AA87" s="12"/>
      <c r="AB87" s="12"/>
      <c r="AC87" s="12" t="s">
        <v>80</v>
      </c>
      <c r="AD87" s="12" t="s">
        <v>80</v>
      </c>
      <c r="AE87" s="12"/>
      <c r="AF87" s="12"/>
      <c r="AG87" s="78"/>
      <c r="AH87" s="90">
        <f ca="1">IFERROR(IF(B87="-","-",IF(AY80=7,COUNTIF(OFFSET($C87,0,0,1,$AY80),"○")/(7-BB87),(COUNTIF(OFFSET($C87,0,0,1,$AY80),"○")+COUNTIF(OFFSET($C87,-14,DAY(EOMONTH(C78-1,0))-7+$AY80,1,7-$AY80),"○"))/(7-BB87))),"-")</f>
        <v>0.2857142857142857</v>
      </c>
      <c r="AI87" s="89">
        <f ca="1">IF(B87="-","-",COUNTIF(OFFSET($C87,0,$AY80,1,7),"○")/7-BC87)</f>
        <v>0.2857142857142857</v>
      </c>
      <c r="AJ87" s="89">
        <f ca="1">IF($B87="-","-",COUNTIF(OFFSET($C87,0,$AY80,1,7),"○")/7-BD87)</f>
        <v>0.2857142857142857</v>
      </c>
      <c r="AK87" s="89">
        <f ca="1">IF($B87="-","-",COUNTIF(OFFSET($C87,0,$AY80,1,7),"○")/7-BE87)</f>
        <v>0.2857142857142857</v>
      </c>
      <c r="AL87" s="105">
        <f ca="1">IF($B87="-","-",IF((AY88+SIGN(AY80))&lt;5,"-",COUNTIF(OFFSET(C87,0,AY80+21,1,7),"○")/(7-BF87)))</f>
        <v>0.2857142857142857</v>
      </c>
      <c r="AM87" s="136">
        <f t="shared" si="103"/>
        <v>8</v>
      </c>
      <c r="AN87" s="41">
        <f>IFERROR(AM87/AS87,"")</f>
        <v>0.25806451612903225</v>
      </c>
      <c r="AO87" s="66" t="str">
        <f t="shared" si="97"/>
        <v>未</v>
      </c>
      <c r="AP87" s="137">
        <f t="shared" si="98"/>
        <v>51</v>
      </c>
      <c r="AQ87" s="75">
        <f t="shared" si="105"/>
        <v>0.29651162790697677</v>
      </c>
      <c r="AR87" s="140">
        <f>COUNT(C79:AG79)</f>
        <v>31</v>
      </c>
      <c r="AS87" s="157">
        <f t="shared" si="99"/>
        <v>31</v>
      </c>
      <c r="AT87" s="135">
        <f t="shared" si="100"/>
        <v>172</v>
      </c>
      <c r="AU87" s="135">
        <f t="shared" si="101"/>
        <v>8</v>
      </c>
      <c r="AV87" s="135">
        <f t="shared" si="102"/>
        <v>51</v>
      </c>
      <c r="AW87" s="40"/>
      <c r="AX87" s="217"/>
      <c r="AY87" s="197"/>
      <c r="BA87" s="111" t="s">
        <v>97</v>
      </c>
      <c r="BB87" s="111">
        <f ca="1">IF(AY80=7,COUNTIF(OFFSET($C87,0,0,1,$AY80),"外"),COUNTIF(OFFSET($C87,0,0,1,$AY80),"外")+COUNTIF(OFFSET($C87,-13,DAY(EOMONTH(C78-1,0))-7+$AY80,1,7-$AY80),"外"))</f>
        <v>0</v>
      </c>
      <c r="BC87" s="111">
        <f ca="1">COUNTIF(OFFSET($C87,0,$AY80,1,7),"外")</f>
        <v>0</v>
      </c>
      <c r="BD87" s="111">
        <f ca="1">COUNTIF(OFFSET($C87,0,$AY80+7,1,7),"外")</f>
        <v>0</v>
      </c>
      <c r="BE87" s="111">
        <f ca="1">COUNTIF(OFFSET($C87,0,$AY80+14,1,7),"外")</f>
        <v>0</v>
      </c>
      <c r="BF87" s="111">
        <f ca="1">COUNTIF(OFFSET(C87,0,AY80+21,1,7),"外")</f>
        <v>0</v>
      </c>
      <c r="BG87" s="111">
        <f t="shared" ca="1" si="106"/>
        <v>0</v>
      </c>
    </row>
    <row r="88" spans="2:59" s="4" customFormat="1" ht="20.149999999999999" customHeight="1" x14ac:dyDescent="0.2">
      <c r="B88" s="45" t="str">
        <f>IF($U$5&lt;&gt;"",$U$5,"-")</f>
        <v>-</v>
      </c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78"/>
      <c r="AH88" s="90" t="str">
        <f ca="1">IFERROR(IF(B88="-","-",IF(AY80=7,COUNTIF(OFFSET($C88,0,0,1,$AY80),"○")/(7-BB88),(COUNTIF(OFFSET($C88,0,0,1,$AY80),"○")+COUNTIF(OFFSET($C88,-14,DAY(EOMONTH(C78-1,0))-7+$AY80,1,7-$AY80),"○"))/(7-BB88))),"-")</f>
        <v>-</v>
      </c>
      <c r="AI88" s="89" t="str">
        <f ca="1">IF(B88="-","-",COUNTIF(OFFSET($C88,0,$AY80,1,7),"○")/7-BC88)</f>
        <v>-</v>
      </c>
      <c r="AJ88" s="89" t="str">
        <f ca="1">IF($B88="-","-",COUNTIF(OFFSET($C88,0,$AY80,1,7),"○")/7-BD88)</f>
        <v>-</v>
      </c>
      <c r="AK88" s="89" t="str">
        <f ca="1">IF($B88="-","-",COUNTIF(OFFSET($C88,0,$AY80,1,7),"○")/7-BE88)</f>
        <v>-</v>
      </c>
      <c r="AL88" s="105" t="str">
        <f ca="1">IF($B88="-","-",IF((AY88+SIGN(AY80))&lt;5,"-",COUNTIF(OFFSET(C88,0,AY80+21,1,7),"○")/(7-BF88)))</f>
        <v>-</v>
      </c>
      <c r="AM88" s="136">
        <f t="shared" si="103"/>
        <v>0</v>
      </c>
      <c r="AN88" s="41" t="str">
        <f t="shared" ref="AN88:AN89" si="107">IFERROR(AM88/AS88,"")</f>
        <v/>
      </c>
      <c r="AO88" s="66" t="str">
        <f t="shared" si="97"/>
        <v>-</v>
      </c>
      <c r="AP88" s="137">
        <f t="shared" si="98"/>
        <v>0</v>
      </c>
      <c r="AQ88" s="75" t="str">
        <f t="shared" si="105"/>
        <v/>
      </c>
      <c r="AR88" s="140">
        <f>COUNT(C79:AG79)</f>
        <v>31</v>
      </c>
      <c r="AS88" s="157">
        <f t="shared" si="99"/>
        <v>0</v>
      </c>
      <c r="AT88" s="135">
        <f t="shared" si="100"/>
        <v>0</v>
      </c>
      <c r="AU88" s="135">
        <f t="shared" si="101"/>
        <v>0</v>
      </c>
      <c r="AV88" s="135">
        <f t="shared" si="102"/>
        <v>0</v>
      </c>
      <c r="AW88" s="40"/>
      <c r="AX88" s="194" t="s">
        <v>93</v>
      </c>
      <c r="AY88" s="196">
        <f>ROUNDDOWN((AY82-AY80)/7,0)</f>
        <v>4</v>
      </c>
      <c r="BA88" s="111" t="s">
        <v>98</v>
      </c>
      <c r="BB88" s="111">
        <f ca="1">IF(AY80=7,COUNTIF(OFFSET($C88,0,0,1,$AY80),"外"),COUNTIF(OFFSET($C88,0,0,1,$AY80),"外")+COUNTIF(OFFSET($C88,-13,DAY(EOMONTH(C78-1,0))-7+$AY80,1,7-$AY80),"外"))</f>
        <v>0</v>
      </c>
      <c r="BC88" s="111">
        <f ca="1">COUNTIF(OFFSET($C88,0,$AY80,1,7),"外")</f>
        <v>0</v>
      </c>
      <c r="BD88" s="111">
        <f ca="1">COUNTIF(OFFSET($C88,0,$AY80+7,1,7),"外")</f>
        <v>0</v>
      </c>
      <c r="BE88" s="111">
        <f ca="1">COUNTIF(OFFSET($C88,0,$AY80+14,1,7),"外")</f>
        <v>0</v>
      </c>
      <c r="BF88" s="111">
        <f ca="1">COUNTIF(OFFSET(C88,0,AY80+21,1,7),"外")</f>
        <v>0</v>
      </c>
      <c r="BG88" s="111">
        <f t="shared" ca="1" si="106"/>
        <v>0</v>
      </c>
    </row>
    <row r="89" spans="2:59" s="4" customFormat="1" ht="20.149999999999999" customHeight="1" x14ac:dyDescent="0.2">
      <c r="B89" s="45" t="str">
        <f>IF($V$5&lt;&gt;"",$V$5,"-")</f>
        <v>-</v>
      </c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78"/>
      <c r="AH89" s="90" t="str">
        <f ca="1">IFERROR(IF(B89="-","-",IF(AY80=7,COUNTIF(OFFSET($C89,0,0,1,$AY80),"○")/(7-BB89),(COUNTIF(OFFSET($C89,0,0,1,$AY80),"○")+COUNTIF(OFFSET($C89,-14,DAY(EOMONTH(C78-1,0))-7+$AY80,1,7-$AY80),"○"))/(7-BB89))),"-")</f>
        <v>-</v>
      </c>
      <c r="AI89" s="89" t="str">
        <f ca="1">IF(B89="-","-",COUNTIF(OFFSET($C89,0,$AY80,1,7),"○")/7-BC89)</f>
        <v>-</v>
      </c>
      <c r="AJ89" s="89" t="str">
        <f ca="1">IF($B89="-","-",COUNTIF(OFFSET($C89,0,$AY80,1,7),"○")/7-BD89)</f>
        <v>-</v>
      </c>
      <c r="AK89" s="89" t="str">
        <f ca="1">IF($B89="-","-",COUNTIF(OFFSET($C89,0,$AY80,1,7),"○")/7-BE89)</f>
        <v>-</v>
      </c>
      <c r="AL89" s="105" t="str">
        <f ca="1">IF($B89="-","-",IF((AY88+SIGN(AY80))&lt;5,"-",COUNTIF(OFFSET(C89,0,AY80+21,1,7),"○")/(7-BF89)))</f>
        <v>-</v>
      </c>
      <c r="AM89" s="136">
        <f>AU89</f>
        <v>0</v>
      </c>
      <c r="AN89" s="41" t="str">
        <f t="shared" si="107"/>
        <v/>
      </c>
      <c r="AO89" s="66" t="str">
        <f t="shared" si="97"/>
        <v>-</v>
      </c>
      <c r="AP89" s="137">
        <f t="shared" si="98"/>
        <v>0</v>
      </c>
      <c r="AQ89" s="75" t="str">
        <f>IFERROR(AP89/AT89,"")</f>
        <v/>
      </c>
      <c r="AR89" s="140">
        <f>COUNT(C79:AG79)</f>
        <v>31</v>
      </c>
      <c r="AS89" s="157">
        <f t="shared" si="99"/>
        <v>0</v>
      </c>
      <c r="AT89" s="135">
        <f t="shared" si="100"/>
        <v>0</v>
      </c>
      <c r="AU89" s="135">
        <f t="shared" si="101"/>
        <v>0</v>
      </c>
      <c r="AV89" s="135">
        <f t="shared" si="102"/>
        <v>0</v>
      </c>
      <c r="AW89" s="40"/>
      <c r="AX89" s="195"/>
      <c r="AY89" s="197"/>
      <c r="BA89" s="111" t="s">
        <v>99</v>
      </c>
      <c r="BB89" s="111">
        <f ca="1">IF(AY80=7,COUNTIF(OFFSET($C89,0,0,1,$AY80),"外"),COUNTIF(OFFSET($C89,0,0,1,$AY80),"外")+COUNTIF(OFFSET($C89,-13,DAY(EOMONTH(C78-1,0))-7+$AY80,1,7-$AY80),"外"))</f>
        <v>0</v>
      </c>
      <c r="BC89" s="111">
        <f ca="1">COUNTIF(OFFSET($C89,0,$AY80,1,7),"外")</f>
        <v>0</v>
      </c>
      <c r="BD89" s="111">
        <f ca="1">COUNTIF(OFFSET($C89,0,$AY80+7,1,7),"外")</f>
        <v>0</v>
      </c>
      <c r="BE89" s="111">
        <f ca="1">COUNTIF(OFFSET($C89,0,$AY80+14,1,7),"外")</f>
        <v>0</v>
      </c>
      <c r="BF89" s="111">
        <f ca="1">COUNTIF(OFFSET(C89,0,AY80+21,1,7),"外")</f>
        <v>0</v>
      </c>
      <c r="BG89" s="111">
        <f ca="1">SUM(BB89:BF89)</f>
        <v>0</v>
      </c>
    </row>
    <row r="90" spans="2:59" s="4" customFormat="1" ht="20.149999999999999" customHeight="1" thickBot="1" x14ac:dyDescent="0.25">
      <c r="B90" s="46" t="str">
        <f>IF($W$5&lt;&gt;"",$W$5,"-")</f>
        <v>-</v>
      </c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55"/>
      <c r="AH90" s="91" t="str">
        <f ca="1">IFERROR(IF(B90="-","-",IF(AY80=7,COUNTIF(OFFSET($C90,0,0,1,$AY80),"○")/(7-BB90),(COUNTIF(OFFSET($C90,0,0,1,$AY80),"○")+COUNTIF(OFFSET($C90,-14,DAY(EOMONTH(C78-1,0))-7+$AY80,1,7-$AY80),"○"))/(7-BB90))),"-")</f>
        <v>-</v>
      </c>
      <c r="AI90" s="92" t="str">
        <f ca="1">IF(B90="-","-",COUNTIF(OFFSET($C90,0,$AY80,1,7),"○")/7-BC90)</f>
        <v>-</v>
      </c>
      <c r="AJ90" s="92" t="str">
        <f ca="1">IF($B90="-","-",COUNTIF(OFFSET($C90,0,$AY80,1,7),"○")/7-BD90)</f>
        <v>-</v>
      </c>
      <c r="AK90" s="92" t="str">
        <f ca="1">IF($B90="-","-",COUNTIF(OFFSET($C90,0,$AY80,1,7),"○")/7-BE90)</f>
        <v>-</v>
      </c>
      <c r="AL90" s="106" t="str">
        <f ca="1">IF($B90="-","-",IF((AY88+SIGN(AY80))&lt;5,"-",COUNTIF(OFFSET(C90,0,AY80+21,1,7),"○")/(7-BF90)))</f>
        <v>-</v>
      </c>
      <c r="AM90" s="64">
        <f t="shared" ref="AM90" si="108">AU90</f>
        <v>0</v>
      </c>
      <c r="AN90" s="48" t="str">
        <f>IFERROR(AM90/AS90,"")</f>
        <v/>
      </c>
      <c r="AO90" s="30" t="str">
        <f t="shared" si="97"/>
        <v>-</v>
      </c>
      <c r="AP90" s="71">
        <f t="shared" si="98"/>
        <v>0</v>
      </c>
      <c r="AQ90" s="72" t="str">
        <f t="shared" ref="AQ90" si="109">IFERROR(AP90/AT90,"")</f>
        <v/>
      </c>
      <c r="AR90" s="140">
        <f>COUNT(C79:AG79)</f>
        <v>31</v>
      </c>
      <c r="AS90" s="157">
        <f t="shared" si="99"/>
        <v>0</v>
      </c>
      <c r="AT90" s="135">
        <f t="shared" si="100"/>
        <v>0</v>
      </c>
      <c r="AU90" s="135">
        <f t="shared" si="101"/>
        <v>0</v>
      </c>
      <c r="AV90" s="135">
        <f t="shared" si="102"/>
        <v>0</v>
      </c>
      <c r="AW90" s="40"/>
      <c r="AX90" s="101"/>
      <c r="AY90" s="102"/>
      <c r="BA90" s="111" t="s">
        <v>100</v>
      </c>
      <c r="BB90" s="111">
        <f ca="1">IF(AY80=7,COUNTIF(OFFSET($C90,0,0,1,$AY80),"外"),COUNTIF(OFFSET($C90,0,0,1,$AY80),"外")+COUNTIF(OFFSET($C90,-13,DAY(EOMONTH(C78-1,0))-7+$AY80,1,7-$AY80),"外"))</f>
        <v>0</v>
      </c>
      <c r="BC90" s="111">
        <f ca="1">COUNTIF(OFFSET($C90,0,$AY80,1,7),"外")</f>
        <v>0</v>
      </c>
      <c r="BD90" s="111">
        <f ca="1">COUNTIF(OFFSET($C90,0,$AY80+7,1,7),"外")</f>
        <v>0</v>
      </c>
      <c r="BE90" s="111">
        <f ca="1">COUNTIF(OFFSET($C90,0,$AY80+14,1,7),"外")</f>
        <v>0</v>
      </c>
      <c r="BF90" s="111">
        <f ca="1">COUNTIF(OFFSET(C90,0,AY80+21,1,7),"外")</f>
        <v>0</v>
      </c>
      <c r="BG90" s="111">
        <f t="shared" ref="BG90" ca="1" si="110">SUM(BB90:BF90)</f>
        <v>0</v>
      </c>
    </row>
    <row r="91" spans="2:59" ht="13.5" thickBot="1" x14ac:dyDescent="0.25">
      <c r="AV91" s="32"/>
    </row>
    <row r="92" spans="2:59" ht="13.5" customHeight="1" x14ac:dyDescent="0.2">
      <c r="B92" s="83" t="s">
        <v>0</v>
      </c>
      <c r="C92" s="252">
        <f>DATE(YEAR(C78),MONTH(C78)+1,DAY(C78))</f>
        <v>45748</v>
      </c>
      <c r="D92" s="253"/>
      <c r="E92" s="253"/>
      <c r="F92" s="253"/>
      <c r="G92" s="253"/>
      <c r="H92" s="253"/>
      <c r="I92" s="253"/>
      <c r="J92" s="253"/>
      <c r="K92" s="253"/>
      <c r="L92" s="253"/>
      <c r="M92" s="253"/>
      <c r="N92" s="253"/>
      <c r="O92" s="253"/>
      <c r="P92" s="253"/>
      <c r="Q92" s="253"/>
      <c r="R92" s="253"/>
      <c r="S92" s="253"/>
      <c r="T92" s="253"/>
      <c r="U92" s="253"/>
      <c r="V92" s="253"/>
      <c r="W92" s="253"/>
      <c r="X92" s="253"/>
      <c r="Y92" s="253"/>
      <c r="Z92" s="253"/>
      <c r="AA92" s="253"/>
      <c r="AB92" s="253"/>
      <c r="AC92" s="253"/>
      <c r="AD92" s="253"/>
      <c r="AE92" s="253"/>
      <c r="AF92" s="253"/>
      <c r="AG92" s="253"/>
      <c r="AH92" s="254" t="s">
        <v>113</v>
      </c>
      <c r="AI92" s="255"/>
      <c r="AJ92" s="255"/>
      <c r="AK92" s="255"/>
      <c r="AL92" s="256"/>
      <c r="AM92" s="260" t="s">
        <v>46</v>
      </c>
      <c r="AN92" s="261"/>
      <c r="AO92" s="262"/>
      <c r="AP92" s="266" t="s">
        <v>11</v>
      </c>
      <c r="AQ92" s="267"/>
      <c r="AR92" s="270" t="s">
        <v>15</v>
      </c>
      <c r="AS92" s="206" t="s">
        <v>16</v>
      </c>
      <c r="AT92" s="221" t="s">
        <v>17</v>
      </c>
      <c r="AU92" s="241"/>
      <c r="AV92" s="241"/>
      <c r="AX92" s="242" t="s">
        <v>88</v>
      </c>
      <c r="AY92" s="243"/>
    </row>
    <row r="93" spans="2:59" x14ac:dyDescent="0.2">
      <c r="B93" s="10" t="s">
        <v>1</v>
      </c>
      <c r="C93" s="11">
        <f>DATE(YEAR(C92),MONTH(C92),DAY(C92))</f>
        <v>45748</v>
      </c>
      <c r="D93" s="11">
        <f>IF(MONTH(DATE(YEAR(C93),MONTH(C93),DAY(C93)+1))=MONTH($C92),DATE(YEAR(C93),MONTH(C93),DAY(C93)+1),"")</f>
        <v>45749</v>
      </c>
      <c r="E93" s="11">
        <f t="shared" ref="E93:AG93" si="111">IF(MONTH(DATE(YEAR(D93),MONTH(D93),DAY(D93)+1))=MONTH($C92),DATE(YEAR(D93),MONTH(D93),DAY(D93)+1),"")</f>
        <v>45750</v>
      </c>
      <c r="F93" s="16">
        <f t="shared" si="111"/>
        <v>45751</v>
      </c>
      <c r="G93" s="11">
        <f t="shared" si="111"/>
        <v>45752</v>
      </c>
      <c r="H93" s="11">
        <f t="shared" si="111"/>
        <v>45753</v>
      </c>
      <c r="I93" s="11">
        <f t="shared" si="111"/>
        <v>45754</v>
      </c>
      <c r="J93" s="11">
        <f t="shared" si="111"/>
        <v>45755</v>
      </c>
      <c r="K93" s="11">
        <f t="shared" si="111"/>
        <v>45756</v>
      </c>
      <c r="L93" s="11">
        <f t="shared" si="111"/>
        <v>45757</v>
      </c>
      <c r="M93" s="11">
        <f t="shared" si="111"/>
        <v>45758</v>
      </c>
      <c r="N93" s="11">
        <f t="shared" si="111"/>
        <v>45759</v>
      </c>
      <c r="O93" s="11">
        <f t="shared" si="111"/>
        <v>45760</v>
      </c>
      <c r="P93" s="11">
        <f t="shared" si="111"/>
        <v>45761</v>
      </c>
      <c r="Q93" s="11">
        <f t="shared" si="111"/>
        <v>45762</v>
      </c>
      <c r="R93" s="11">
        <f t="shared" si="111"/>
        <v>45763</v>
      </c>
      <c r="S93" s="11">
        <f t="shared" si="111"/>
        <v>45764</v>
      </c>
      <c r="T93" s="11">
        <f t="shared" si="111"/>
        <v>45765</v>
      </c>
      <c r="U93" s="11">
        <f t="shared" si="111"/>
        <v>45766</v>
      </c>
      <c r="V93" s="11">
        <f t="shared" si="111"/>
        <v>45767</v>
      </c>
      <c r="W93" s="11">
        <f t="shared" si="111"/>
        <v>45768</v>
      </c>
      <c r="X93" s="11">
        <f t="shared" si="111"/>
        <v>45769</v>
      </c>
      <c r="Y93" s="11">
        <f t="shared" si="111"/>
        <v>45770</v>
      </c>
      <c r="Z93" s="11">
        <f t="shared" si="111"/>
        <v>45771</v>
      </c>
      <c r="AA93" s="11">
        <f t="shared" si="111"/>
        <v>45772</v>
      </c>
      <c r="AB93" s="11">
        <f t="shared" si="111"/>
        <v>45773</v>
      </c>
      <c r="AC93" s="11">
        <f t="shared" si="111"/>
        <v>45774</v>
      </c>
      <c r="AD93" s="11">
        <f t="shared" si="111"/>
        <v>45775</v>
      </c>
      <c r="AE93" s="11">
        <f t="shared" si="111"/>
        <v>45776</v>
      </c>
      <c r="AF93" s="11">
        <f t="shared" si="111"/>
        <v>45777</v>
      </c>
      <c r="AG93" s="29" t="str">
        <f t="shared" si="111"/>
        <v/>
      </c>
      <c r="AH93" s="257"/>
      <c r="AI93" s="258"/>
      <c r="AJ93" s="258"/>
      <c r="AK93" s="258"/>
      <c r="AL93" s="259"/>
      <c r="AM93" s="263"/>
      <c r="AN93" s="264"/>
      <c r="AO93" s="265"/>
      <c r="AP93" s="268"/>
      <c r="AQ93" s="269"/>
      <c r="AR93" s="271"/>
      <c r="AS93" s="207"/>
      <c r="AT93" s="221"/>
      <c r="AU93" s="241"/>
      <c r="AV93" s="241"/>
      <c r="AX93" s="244"/>
      <c r="AY93" s="245"/>
    </row>
    <row r="94" spans="2:59" ht="13" customHeight="1" x14ac:dyDescent="0.2">
      <c r="B94" s="10" t="s">
        <v>2</v>
      </c>
      <c r="C94" s="12" t="str">
        <f t="shared" ref="C94:AG94" si="112">TEXT(C93,"aaa")</f>
        <v>火</v>
      </c>
      <c r="D94" s="12" t="str">
        <f t="shared" si="112"/>
        <v>水</v>
      </c>
      <c r="E94" s="12" t="str">
        <f t="shared" si="112"/>
        <v>木</v>
      </c>
      <c r="F94" s="17" t="str">
        <f t="shared" si="112"/>
        <v>金</v>
      </c>
      <c r="G94" s="12" t="str">
        <f t="shared" si="112"/>
        <v>土</v>
      </c>
      <c r="H94" s="12" t="str">
        <f t="shared" si="112"/>
        <v>日</v>
      </c>
      <c r="I94" s="12" t="str">
        <f t="shared" si="112"/>
        <v>月</v>
      </c>
      <c r="J94" s="12" t="str">
        <f t="shared" si="112"/>
        <v>火</v>
      </c>
      <c r="K94" s="12" t="str">
        <f t="shared" si="112"/>
        <v>水</v>
      </c>
      <c r="L94" s="12" t="str">
        <f t="shared" si="112"/>
        <v>木</v>
      </c>
      <c r="M94" s="12" t="str">
        <f t="shared" si="112"/>
        <v>金</v>
      </c>
      <c r="N94" s="12" t="str">
        <f t="shared" si="112"/>
        <v>土</v>
      </c>
      <c r="O94" s="12" t="str">
        <f t="shared" si="112"/>
        <v>日</v>
      </c>
      <c r="P94" s="12" t="str">
        <f t="shared" si="112"/>
        <v>月</v>
      </c>
      <c r="Q94" s="12" t="str">
        <f t="shared" si="112"/>
        <v>火</v>
      </c>
      <c r="R94" s="12" t="str">
        <f t="shared" si="112"/>
        <v>水</v>
      </c>
      <c r="S94" s="12" t="str">
        <f t="shared" si="112"/>
        <v>木</v>
      </c>
      <c r="T94" s="12" t="str">
        <f t="shared" si="112"/>
        <v>金</v>
      </c>
      <c r="U94" s="12" t="str">
        <f t="shared" si="112"/>
        <v>土</v>
      </c>
      <c r="V94" s="12" t="str">
        <f t="shared" si="112"/>
        <v>日</v>
      </c>
      <c r="W94" s="12" t="str">
        <f t="shared" si="112"/>
        <v>月</v>
      </c>
      <c r="X94" s="12" t="str">
        <f t="shared" si="112"/>
        <v>火</v>
      </c>
      <c r="Y94" s="12" t="str">
        <f t="shared" si="112"/>
        <v>水</v>
      </c>
      <c r="Z94" s="12" t="str">
        <f t="shared" si="112"/>
        <v>木</v>
      </c>
      <c r="AA94" s="12" t="str">
        <f t="shared" si="112"/>
        <v>金</v>
      </c>
      <c r="AB94" s="12" t="str">
        <f t="shared" si="112"/>
        <v>土</v>
      </c>
      <c r="AC94" s="12" t="str">
        <f t="shared" si="112"/>
        <v>日</v>
      </c>
      <c r="AD94" s="12" t="str">
        <f t="shared" si="112"/>
        <v>月</v>
      </c>
      <c r="AE94" s="12" t="str">
        <f t="shared" si="112"/>
        <v>火</v>
      </c>
      <c r="AF94" s="12" t="str">
        <f t="shared" si="112"/>
        <v>水</v>
      </c>
      <c r="AG94" s="78" t="str">
        <f t="shared" si="112"/>
        <v/>
      </c>
      <c r="AH94" s="246" t="s">
        <v>83</v>
      </c>
      <c r="AI94" s="247" t="s">
        <v>84</v>
      </c>
      <c r="AJ94" s="247" t="s">
        <v>85</v>
      </c>
      <c r="AK94" s="247" t="s">
        <v>86</v>
      </c>
      <c r="AL94" s="248" t="s">
        <v>87</v>
      </c>
      <c r="AM94" s="249" t="s">
        <v>40</v>
      </c>
      <c r="AN94" s="228" t="s">
        <v>12</v>
      </c>
      <c r="AO94" s="231" t="s">
        <v>47</v>
      </c>
      <c r="AP94" s="234" t="s">
        <v>40</v>
      </c>
      <c r="AQ94" s="237" t="s">
        <v>13</v>
      </c>
      <c r="AR94" s="240"/>
      <c r="AS94" s="221"/>
      <c r="AT94" s="221"/>
      <c r="AU94" s="149"/>
      <c r="AV94" s="149"/>
      <c r="AX94" s="223" t="s">
        <v>89</v>
      </c>
      <c r="AY94" s="224">
        <f>ABS(IF(WEEKDAY(C92,3)=0,7,WEEKDAY(C92,3)-7))</f>
        <v>6</v>
      </c>
    </row>
    <row r="95" spans="2:59" s="3" customFormat="1" ht="37" customHeight="1" x14ac:dyDescent="0.2">
      <c r="B95" s="225" t="s">
        <v>3</v>
      </c>
      <c r="C95" s="218" t="str">
        <f>IFERROR(VLOOKUP(C93,祝日一覧!$A:$C,3,FALSE),"")</f>
        <v/>
      </c>
      <c r="D95" s="218" t="str">
        <f>IFERROR(VLOOKUP(D93,祝日一覧!$A:$C,3,FALSE),"")</f>
        <v/>
      </c>
      <c r="E95" s="218" t="str">
        <f>IFERROR(VLOOKUP(E93,祝日一覧!$A:$C,3,FALSE),"")</f>
        <v/>
      </c>
      <c r="F95" s="218" t="str">
        <f>IFERROR(VLOOKUP(F93,祝日一覧!$A:$C,3,FALSE),"")</f>
        <v/>
      </c>
      <c r="G95" s="218" t="str">
        <f>IFERROR(VLOOKUP(G93,祝日一覧!$A:$C,3,FALSE),"")</f>
        <v/>
      </c>
      <c r="H95" s="218" t="str">
        <f>IFERROR(VLOOKUP(H93,祝日一覧!$A:$C,3,FALSE),"")</f>
        <v/>
      </c>
      <c r="I95" s="218" t="str">
        <f>IFERROR(VLOOKUP(I93,祝日一覧!$A:$C,3,FALSE),"")</f>
        <v/>
      </c>
      <c r="J95" s="218" t="str">
        <f>IFERROR(VLOOKUP(J93,祝日一覧!$A:$C,3,FALSE),"")</f>
        <v/>
      </c>
      <c r="K95" s="218" t="str">
        <f>IFERROR(VLOOKUP(K93,祝日一覧!$A:$C,3,FALSE),"")</f>
        <v/>
      </c>
      <c r="L95" s="218" t="str">
        <f>IFERROR(VLOOKUP(L93,祝日一覧!$A:$C,3,FALSE),"")</f>
        <v/>
      </c>
      <c r="M95" s="218" t="str">
        <f>IFERROR(VLOOKUP(M93,祝日一覧!$A:$C,3,FALSE),"")</f>
        <v/>
      </c>
      <c r="N95" s="218" t="str">
        <f>IFERROR(VLOOKUP(N93,祝日一覧!$A:$C,3,FALSE),"")</f>
        <v/>
      </c>
      <c r="O95" s="218" t="str">
        <f>IFERROR(VLOOKUP(O93,祝日一覧!$A:$C,3,FALSE),"")</f>
        <v/>
      </c>
      <c r="P95" s="218" t="str">
        <f>IFERROR(VLOOKUP(P93,祝日一覧!$A:$C,3,FALSE),"")</f>
        <v/>
      </c>
      <c r="Q95" s="218" t="str">
        <f>IFERROR(VLOOKUP(Q93,祝日一覧!$A:$C,3,FALSE),"")</f>
        <v/>
      </c>
      <c r="R95" s="218" t="str">
        <f>IFERROR(VLOOKUP(R93,祝日一覧!$A:$C,3,FALSE),"")</f>
        <v/>
      </c>
      <c r="S95" s="218" t="str">
        <f>IFERROR(VLOOKUP(S93,祝日一覧!$A:$C,3,FALSE),"")</f>
        <v/>
      </c>
      <c r="T95" s="218" t="str">
        <f>IFERROR(VLOOKUP(T93,祝日一覧!$A:$C,3,FALSE),"")</f>
        <v/>
      </c>
      <c r="U95" s="218" t="str">
        <f>IFERROR(VLOOKUP(U93,祝日一覧!$A:$C,3,FALSE),"")</f>
        <v/>
      </c>
      <c r="V95" s="218" t="str">
        <f>IFERROR(VLOOKUP(V93,祝日一覧!$A:$C,3,FALSE),"")</f>
        <v/>
      </c>
      <c r="W95" s="218" t="str">
        <f>IFERROR(VLOOKUP(W93,祝日一覧!$A:$C,3,FALSE),"")</f>
        <v/>
      </c>
      <c r="X95" s="218" t="str">
        <f>IFERROR(VLOOKUP(X93,祝日一覧!$A:$C,3,FALSE),"")</f>
        <v/>
      </c>
      <c r="Y95" s="218" t="str">
        <f>IFERROR(VLOOKUP(Y93,祝日一覧!$A:$C,3,FALSE),"")</f>
        <v/>
      </c>
      <c r="Z95" s="218" t="str">
        <f>IFERROR(VLOOKUP(Z93,祝日一覧!$A:$C,3,FALSE),"")</f>
        <v/>
      </c>
      <c r="AA95" s="218" t="str">
        <f>IFERROR(VLOOKUP(AA93,祝日一覧!$A:$C,3,FALSE),"")</f>
        <v/>
      </c>
      <c r="AB95" s="218" t="str">
        <f>IFERROR(VLOOKUP(AB93,祝日一覧!$A:$C,3,FALSE),"")</f>
        <v/>
      </c>
      <c r="AC95" s="218" t="str">
        <f>IFERROR(VLOOKUP(AC93,祝日一覧!$A:$C,3,FALSE),"")</f>
        <v/>
      </c>
      <c r="AD95" s="218" t="str">
        <f>IFERROR(VLOOKUP(AD93,祝日一覧!$A:$C,3,FALSE),"")</f>
        <v/>
      </c>
      <c r="AE95" s="218" t="str">
        <f>IFERROR(VLOOKUP(AE93,祝日一覧!$A:$C,3,FALSE),"")</f>
        <v>昭和の日</v>
      </c>
      <c r="AF95" s="218" t="str">
        <f>IFERROR(VLOOKUP(AF93,祝日一覧!$A:$C,3,FALSE),"")</f>
        <v/>
      </c>
      <c r="AG95" s="208" t="str">
        <f>IFERROR(VLOOKUP(AG93,祝日一覧!$A:$C,3,FALSE),"")</f>
        <v/>
      </c>
      <c r="AH95" s="246"/>
      <c r="AI95" s="247"/>
      <c r="AJ95" s="247"/>
      <c r="AK95" s="247"/>
      <c r="AL95" s="248"/>
      <c r="AM95" s="250"/>
      <c r="AN95" s="229"/>
      <c r="AO95" s="232"/>
      <c r="AP95" s="235"/>
      <c r="AQ95" s="238"/>
      <c r="AR95" s="240"/>
      <c r="AS95" s="221"/>
      <c r="AT95" s="222"/>
      <c r="AU95" s="148"/>
      <c r="AV95" s="149"/>
      <c r="AW95" s="40"/>
      <c r="AX95" s="223"/>
      <c r="AY95" s="224"/>
    </row>
    <row r="96" spans="2:59" s="3" customFormat="1" ht="34" customHeight="1" x14ac:dyDescent="0.2">
      <c r="B96" s="226"/>
      <c r="C96" s="219"/>
      <c r="D96" s="219"/>
      <c r="E96" s="219"/>
      <c r="F96" s="219"/>
      <c r="G96" s="219"/>
      <c r="H96" s="219"/>
      <c r="I96" s="219"/>
      <c r="J96" s="219"/>
      <c r="K96" s="219"/>
      <c r="L96" s="219"/>
      <c r="M96" s="219"/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219"/>
      <c r="AF96" s="219"/>
      <c r="AG96" s="209"/>
      <c r="AH96" s="93" t="str">
        <f>IF($AY94=7,DBCS(1&amp;"日～"&amp;7&amp;"日"),DBCS("前"&amp;DAY(EOMONTH($C92-1,0))-6+$AY94&amp;"日～"&amp;$AY94&amp;"日"))</f>
        <v>前３１日～６日</v>
      </c>
      <c r="AI96" s="112" t="str">
        <f>DBCS($AY94+1&amp;"日～"&amp;$AY94+7&amp;"日")</f>
        <v>７日～１３日</v>
      </c>
      <c r="AJ96" s="112" t="str">
        <f>DBCS($AY94+8&amp;"日～"&amp;$AY94+14&amp;"日")</f>
        <v>１４日～２０日</v>
      </c>
      <c r="AK96" s="112" t="str">
        <f>DBCS($AY94+15&amp;"日～"&amp;$AY94+21&amp;"日")</f>
        <v>２１日～２７日</v>
      </c>
      <c r="AL96" s="113" t="str">
        <f>IF(AND(AY94=7,AY98=0),"-",IF($AY102=3,"-",DBCS($AY94+22&amp;"日～"&amp;$AY94+28&amp;"日")))</f>
        <v>-</v>
      </c>
      <c r="AM96" s="250"/>
      <c r="AN96" s="229"/>
      <c r="AO96" s="232"/>
      <c r="AP96" s="235"/>
      <c r="AQ96" s="238"/>
      <c r="AR96" s="152"/>
      <c r="AS96" s="147"/>
      <c r="AT96" s="147"/>
      <c r="AU96" s="156"/>
      <c r="AV96" s="156"/>
      <c r="AW96" s="40"/>
      <c r="AX96" s="99" t="s">
        <v>90</v>
      </c>
      <c r="AY96" s="100">
        <f>DAY(EOMONTH(C92,0))</f>
        <v>30</v>
      </c>
      <c r="BA96" s="211" t="s">
        <v>105</v>
      </c>
      <c r="BB96" s="212"/>
      <c r="BC96" s="212"/>
      <c r="BD96" s="212"/>
      <c r="BE96" s="212"/>
      <c r="BF96" s="212"/>
      <c r="BG96" s="213"/>
    </row>
    <row r="97" spans="2:59" s="3" customFormat="1" ht="17.5" customHeight="1" x14ac:dyDescent="0.2">
      <c r="B97" s="226"/>
      <c r="C97" s="219"/>
      <c r="D97" s="219"/>
      <c r="E97" s="219"/>
      <c r="F97" s="219"/>
      <c r="G97" s="219"/>
      <c r="H97" s="219"/>
      <c r="I97" s="219"/>
      <c r="J97" s="219"/>
      <c r="K97" s="219"/>
      <c r="L97" s="219"/>
      <c r="M97" s="219"/>
      <c r="N97" s="219"/>
      <c r="O97" s="219"/>
      <c r="P97" s="219"/>
      <c r="Q97" s="219"/>
      <c r="R97" s="219"/>
      <c r="S97" s="219"/>
      <c r="T97" s="219"/>
      <c r="U97" s="219"/>
      <c r="V97" s="219"/>
      <c r="W97" s="219"/>
      <c r="X97" s="219"/>
      <c r="Y97" s="219"/>
      <c r="Z97" s="219"/>
      <c r="AA97" s="219"/>
      <c r="AB97" s="219"/>
      <c r="AC97" s="219"/>
      <c r="AD97" s="219"/>
      <c r="AE97" s="219"/>
      <c r="AF97" s="219"/>
      <c r="AG97" s="209"/>
      <c r="AH97" s="93" t="str">
        <f ca="1">IF(AH98&gt;=0.285,"達成","未")</f>
        <v>未</v>
      </c>
      <c r="AI97" s="166" t="str">
        <f ca="1">IF(AI98&gt;=0.285,"達成","未")</f>
        <v>未</v>
      </c>
      <c r="AJ97" s="166" t="str">
        <f t="shared" ref="AJ97" ca="1" si="113">IF(AJ98&gt;=0.285,"達成","未")</f>
        <v>未</v>
      </c>
      <c r="AK97" s="166" t="str">
        <f t="shared" ref="AK97" ca="1" si="114">IF(AK98&gt;=0.285,"達成","未")</f>
        <v>未</v>
      </c>
      <c r="AL97" s="167" t="str">
        <f ca="1">IF(AL98="-","-",IF(AL98&gt;=0.285,"達成","未"))</f>
        <v>-</v>
      </c>
      <c r="AM97" s="251"/>
      <c r="AN97" s="230"/>
      <c r="AO97" s="233"/>
      <c r="AP97" s="236"/>
      <c r="AQ97" s="239"/>
      <c r="AR97" s="163"/>
      <c r="AS97" s="164"/>
      <c r="AT97" s="164"/>
      <c r="AU97" s="165"/>
      <c r="AV97" s="165"/>
      <c r="AW97" s="40"/>
      <c r="AX97" s="99"/>
      <c r="AY97" s="100"/>
      <c r="BA97" s="160"/>
      <c r="BB97" s="161"/>
      <c r="BC97" s="161"/>
      <c r="BD97" s="161"/>
      <c r="BE97" s="161"/>
      <c r="BF97" s="161"/>
      <c r="BG97" s="162"/>
    </row>
    <row r="98" spans="2:59" s="4" customFormat="1" ht="20.149999999999999" customHeight="1" thickBot="1" x14ac:dyDescent="0.25">
      <c r="B98" s="226"/>
      <c r="C98" s="219"/>
      <c r="D98" s="219"/>
      <c r="E98" s="219"/>
      <c r="F98" s="219"/>
      <c r="G98" s="219"/>
      <c r="H98" s="219"/>
      <c r="I98" s="219"/>
      <c r="J98" s="219"/>
      <c r="K98" s="219"/>
      <c r="L98" s="219"/>
      <c r="M98" s="219"/>
      <c r="N98" s="219"/>
      <c r="O98" s="219"/>
      <c r="P98" s="219"/>
      <c r="Q98" s="219"/>
      <c r="R98" s="219"/>
      <c r="S98" s="219"/>
      <c r="T98" s="219"/>
      <c r="U98" s="219"/>
      <c r="V98" s="219"/>
      <c r="W98" s="219"/>
      <c r="X98" s="219"/>
      <c r="Y98" s="219"/>
      <c r="Z98" s="219"/>
      <c r="AA98" s="219"/>
      <c r="AB98" s="219"/>
      <c r="AC98" s="219"/>
      <c r="AD98" s="219"/>
      <c r="AE98" s="219"/>
      <c r="AF98" s="219"/>
      <c r="AG98" s="209"/>
      <c r="AH98" s="114">
        <f ca="1">AVERAGE(AH99:AH104)</f>
        <v>0</v>
      </c>
      <c r="AI98" s="115">
        <f t="shared" ref="AI98:AK98" ca="1" si="115">AVERAGE(AI99:AI104)</f>
        <v>0</v>
      </c>
      <c r="AJ98" s="115">
        <f t="shared" ca="1" si="115"/>
        <v>0</v>
      </c>
      <c r="AK98" s="115">
        <f t="shared" ca="1" si="115"/>
        <v>0</v>
      </c>
      <c r="AL98" s="104" t="str">
        <f ca="1">IFERROR(AVERAGE(AL99:AL104),"-")</f>
        <v>-</v>
      </c>
      <c r="AM98" s="64"/>
      <c r="AN98" s="48">
        <f>AVERAGE(AN99:AN104)</f>
        <v>0</v>
      </c>
      <c r="AO98" s="30" t="str">
        <f>IF(AN98&gt;=0.285,"達成","未")</f>
        <v>未</v>
      </c>
      <c r="AP98" s="71"/>
      <c r="AQ98" s="72">
        <f>AVERAGE(AQ99:AQ104)</f>
        <v>0.26183997916065122</v>
      </c>
      <c r="AR98" s="62" t="s">
        <v>15</v>
      </c>
      <c r="AS98" s="49" t="s">
        <v>16</v>
      </c>
      <c r="AT98" s="50" t="s">
        <v>58</v>
      </c>
      <c r="AU98" s="38" t="s">
        <v>56</v>
      </c>
      <c r="AV98" s="153" t="s">
        <v>57</v>
      </c>
      <c r="AW98" s="60" t="s">
        <v>66</v>
      </c>
      <c r="AX98" s="214" t="s">
        <v>91</v>
      </c>
      <c r="AY98" s="215">
        <f>MOD(AY96-AY94,7)</f>
        <v>3</v>
      </c>
      <c r="AZ98" s="97" t="s">
        <v>106</v>
      </c>
      <c r="BA98" s="111"/>
      <c r="BB98" s="111" t="s">
        <v>83</v>
      </c>
      <c r="BC98" s="111" t="s">
        <v>84</v>
      </c>
      <c r="BD98" s="111" t="s">
        <v>85</v>
      </c>
      <c r="BE98" s="111" t="s">
        <v>86</v>
      </c>
      <c r="BF98" s="111" t="s">
        <v>87</v>
      </c>
      <c r="BG98" s="111" t="s">
        <v>101</v>
      </c>
    </row>
    <row r="99" spans="2:59" s="4" customFormat="1" ht="20.149999999999999" customHeight="1" x14ac:dyDescent="0.2">
      <c r="B99" s="51" t="str">
        <f>IF($R$5&lt;&gt;"",$R$5,"-")</f>
        <v>A</v>
      </c>
      <c r="C99" s="84"/>
      <c r="D99" s="84"/>
      <c r="E99" s="84"/>
      <c r="F99" s="84"/>
      <c r="G99" s="84"/>
      <c r="H99" s="84"/>
      <c r="I99" s="84"/>
      <c r="J99" s="84"/>
      <c r="K99" s="84"/>
      <c r="L99" s="84"/>
      <c r="M99" s="84"/>
      <c r="N99" s="84"/>
      <c r="O99" s="84"/>
      <c r="P99" s="84"/>
      <c r="Q99" s="84"/>
      <c r="R99" s="84"/>
      <c r="S99" s="84"/>
      <c r="T99" s="84"/>
      <c r="U99" s="84"/>
      <c r="V99" s="84"/>
      <c r="W99" s="84"/>
      <c r="X99" s="84"/>
      <c r="Y99" s="84"/>
      <c r="Z99" s="84"/>
      <c r="AA99" s="84"/>
      <c r="AB99" s="84"/>
      <c r="AC99" s="84"/>
      <c r="AD99" s="84"/>
      <c r="AE99" s="84"/>
      <c r="AF99" s="84"/>
      <c r="AG99" s="61"/>
      <c r="AH99" s="122">
        <f ca="1">IFERROR(IF(B99="-","-",IF(AY94=7,COUNTIF(OFFSET($C99,0,0,1,$AY94),"○")/(7-BB99),(COUNTIF(OFFSET($C99,0,0,1,$AY94),"○")+COUNTIF(OFFSET($C99,-14,DAY(EOMONTH(C92-1,0))-7+$AY94,1,7-$AY94),"○"))/(7-BB99))),"-")</f>
        <v>0</v>
      </c>
      <c r="AI99" s="116">
        <f ca="1">IF($B99="-","-",COUNTIF(OFFSET($C99,0,$AY94,1,7),"○")/7-BC99)</f>
        <v>0</v>
      </c>
      <c r="AJ99" s="145">
        <f ca="1">IF($B99="-","-",COUNTIF(OFFSET($C99,0,$AY94,1,7),"○")/7-BD99)</f>
        <v>0</v>
      </c>
      <c r="AK99" s="145">
        <f ca="1">IF($B99="-","-",COUNTIF(OFFSET($C99,0,$AY94,1,7),"○")/7-BE99)</f>
        <v>0</v>
      </c>
      <c r="AL99" s="146" t="str">
        <f ca="1">IF($B99="-","-",IF((AY102+SIGN(AY94))&lt;5,"-",COUNTIF(OFFSET(C99,0,AY94+21,1,7),"○")/(7-BF99)))</f>
        <v>-</v>
      </c>
      <c r="AM99" s="65">
        <f>AU99</f>
        <v>0</v>
      </c>
      <c r="AN99" s="41">
        <f>IFERROR(AM99/AS99,"")</f>
        <v>0</v>
      </c>
      <c r="AO99" s="67" t="str">
        <f t="shared" ref="AO99:AO104" si="116">IFERROR(IF(B99="-",B99,IF(AM99/AS99&gt;=0.285,"達成","未")),"-")</f>
        <v>未</v>
      </c>
      <c r="AP99" s="73">
        <f t="shared" ref="AP99:AP104" si="117">AV99</f>
        <v>58</v>
      </c>
      <c r="AQ99" s="74">
        <f>IFERROR(AP99/AT99,"")</f>
        <v>0.28431372549019607</v>
      </c>
      <c r="AR99" s="150">
        <f>COUNT(C93:AG93)</f>
        <v>30</v>
      </c>
      <c r="AS99" s="157">
        <f t="shared" ref="AS99:AS104" si="118">IF(OR(B99="-",B99=""),0,IFERROR(AR99-COUNTIF(C99:AG99,"外"),))</f>
        <v>30</v>
      </c>
      <c r="AT99" s="151">
        <f t="shared" ref="AT99:AT104" si="119">AS99+AT85</f>
        <v>204</v>
      </c>
      <c r="AU99" s="151">
        <f t="shared" ref="AU99:AU104" si="120">COUNTIF(C99:AG99,"○")</f>
        <v>0</v>
      </c>
      <c r="AV99" s="151">
        <f t="shared" ref="AV99:AV104" si="121">AV85+AU99</f>
        <v>58</v>
      </c>
      <c r="AW99" s="98">
        <f>IF(C92&gt;DATE($K$6,$M$6,1),0,IF(SUM(AS99:AS104)=0,1,IF(AO98="達成",1,0)))</f>
        <v>0</v>
      </c>
      <c r="AX99" s="214"/>
      <c r="AY99" s="215"/>
      <c r="AZ99" s="98">
        <f>IF(C92&gt;DATE($K$6,$M$6,1),0,IF(SUM(AS99:AS104)=0,1,IF(AND(AH98&gt;0.285,AI98&gt;0.285,AJ98&gt;0.285,AK98&gt;0.285,AL98&gt;0.285),1,0)))</f>
        <v>0</v>
      </c>
      <c r="BA99" s="111" t="s">
        <v>95</v>
      </c>
      <c r="BB99" s="111">
        <f ca="1">IF(AY94=7,COUNTIF(OFFSET($C99,0,0,1,$AY94),"外"),COUNTIF(OFFSET($C99,0,0,1,$AY94),"外")+COUNTIF(OFFSET($C99,-13,DAY(EOMONTH(C92-1,0))-7+$AY94,1,7-$AY94),"外"))</f>
        <v>0</v>
      </c>
      <c r="BC99" s="111">
        <f ca="1">COUNTIF(OFFSET($C99,0,$AY94,1,7),"外")</f>
        <v>0</v>
      </c>
      <c r="BD99" s="111">
        <f ca="1">COUNTIF(OFFSET($C99,0,$AY94+7,1,7),"外")</f>
        <v>0</v>
      </c>
      <c r="BE99" s="111">
        <f ca="1">COUNTIF(OFFSET($C99,0,$AY94+14,1,7),"外")</f>
        <v>0</v>
      </c>
      <c r="BF99" s="111">
        <f ca="1">COUNTIF(OFFSET(C99,0,AY94+21,1,7),"外")</f>
        <v>0</v>
      </c>
      <c r="BG99" s="111">
        <f ca="1">SUM(BB99:BF99)</f>
        <v>0</v>
      </c>
    </row>
    <row r="100" spans="2:59" s="4" customFormat="1" ht="20.149999999999999" customHeight="1" x14ac:dyDescent="0.2">
      <c r="B100" s="45" t="str">
        <f>IF($S$5&lt;&gt;"",$S$5,"-")</f>
        <v>B</v>
      </c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78"/>
      <c r="AH100" s="90">
        <f ca="1">IFERROR(IF(B85="-","-",IF(AY94=7,COUNTIF(OFFSET($C100,0,0,1,$AY94),"○")/(7-BB100),(COUNTIF(OFFSET($C100,0,0,1,$AY94),"○")+COUNTIF(OFFSET($C100,-14,DAY(EOMONTH(C92-1,0))-7+$AY94,1,7-$AY94),"○"))/(7-BB100))),"-")</f>
        <v>0</v>
      </c>
      <c r="AI100" s="89">
        <f ca="1">IF(B100="-","-",COUNTIF(OFFSET($C100,0,$AY94,1,7),"○")/7-BC100)</f>
        <v>0</v>
      </c>
      <c r="AJ100" s="89">
        <f ca="1">IF($B100="-","-",COUNTIF(OFFSET($C100,0,$AY95,1,7),"○")/7-BD100)</f>
        <v>0</v>
      </c>
      <c r="AK100" s="89">
        <f ca="1">IF($B100="-","-",COUNTIF(OFFSET($C100,0,$AY94,1,7),"○")/7-BE100)</f>
        <v>0</v>
      </c>
      <c r="AL100" s="105" t="str">
        <f ca="1">IF($B100="-","-",IF((AY102+SIGN(AY94))&lt;5,"-",COUNTIF(OFFSET(C100,0,AY94+21,1,7),"○")/(7-BF100)))</f>
        <v>-</v>
      </c>
      <c r="AM100" s="154">
        <f t="shared" ref="AM100:AM102" si="122">AU100</f>
        <v>0</v>
      </c>
      <c r="AN100" s="41">
        <f t="shared" ref="AN100" si="123">IFERROR(AM100/AS100,"")</f>
        <v>0</v>
      </c>
      <c r="AO100" s="66" t="str">
        <f t="shared" si="116"/>
        <v>未</v>
      </c>
      <c r="AP100" s="155">
        <f t="shared" si="117"/>
        <v>49</v>
      </c>
      <c r="AQ100" s="75">
        <f t="shared" ref="AQ100:AQ102" si="124">IFERROR(AP100/AT100,"")</f>
        <v>0.24873096446700507</v>
      </c>
      <c r="AR100" s="150">
        <f>COUNT(C93:AG93)</f>
        <v>30</v>
      </c>
      <c r="AS100" s="157">
        <f t="shared" si="118"/>
        <v>30</v>
      </c>
      <c r="AT100" s="151">
        <f t="shared" si="119"/>
        <v>197</v>
      </c>
      <c r="AU100" s="151">
        <f t="shared" si="120"/>
        <v>0</v>
      </c>
      <c r="AV100" s="151">
        <f t="shared" si="121"/>
        <v>49</v>
      </c>
      <c r="AW100" s="40"/>
      <c r="AX100" s="216" t="s">
        <v>92</v>
      </c>
      <c r="AY100" s="196">
        <f>SIGN(AY94)+SIGN(AY98)+AY102</f>
        <v>5</v>
      </c>
      <c r="BA100" s="111" t="s">
        <v>96</v>
      </c>
      <c r="BB100" s="111">
        <f ca="1">IF(AY94=7,COUNTIF(OFFSET($C100,0,0,1,$AY94),"外"),COUNTIF(OFFSET($C100,0,0,1,$AY94),"外")+COUNTIF(OFFSET($C100,-13,DAY(EOMONTH(C92-1,0))-7+$AY94,1,7-$AY94),"外"))</f>
        <v>0</v>
      </c>
      <c r="BC100" s="111">
        <f ca="1">COUNTIF(OFFSET($C100,0,$AY94,1,7),"外")</f>
        <v>0</v>
      </c>
      <c r="BD100" s="111">
        <f ca="1">COUNTIF(OFFSET($C100,0,$AY94+7,1,7),"外")</f>
        <v>0</v>
      </c>
      <c r="BE100" s="111">
        <f ca="1">COUNTIF(OFFSET($C100,0,$AY94+14,1,7),"外")</f>
        <v>0</v>
      </c>
      <c r="BF100" s="111">
        <f ca="1">COUNTIF(OFFSET(C100,0,AY94+21,1,7),"外")</f>
        <v>0</v>
      </c>
      <c r="BG100" s="111">
        <f t="shared" ref="BG100:BG102" ca="1" si="125">SUM(BB100:BF100)</f>
        <v>0</v>
      </c>
    </row>
    <row r="101" spans="2:59" s="4" customFormat="1" ht="20.149999999999999" customHeight="1" x14ac:dyDescent="0.2">
      <c r="B101" s="45" t="str">
        <f>IF($T$5&lt;&gt;"",$T$5,"-")</f>
        <v>C</v>
      </c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78"/>
      <c r="AH101" s="90">
        <f ca="1">IFERROR(IF(B101="-","-",IF(AY94=7,COUNTIF(OFFSET($C101,0,0,1,$AY94),"○")/(7-BB101),(COUNTIF(OFFSET($C101,0,0,1,$AY94),"○")+COUNTIF(OFFSET($C101,-14,DAY(EOMONTH(C92-1,0))-7+$AY94,1,7-$AY94),"○"))/(7-BB101))),"-")</f>
        <v>0</v>
      </c>
      <c r="AI101" s="89">
        <f ca="1">IF(B101="-","-",COUNTIF(OFFSET($C101,0,$AY94,1,7),"○")/7-BC101)</f>
        <v>0</v>
      </c>
      <c r="AJ101" s="89">
        <f ca="1">IF($B101="-","-",COUNTIF(OFFSET($C101,0,$AY94,1,7),"○")/7-BD101)</f>
        <v>0</v>
      </c>
      <c r="AK101" s="89">
        <f ca="1">IF($B101="-","-",COUNTIF(OFFSET($C101,0,$AY94,1,7),"○")/7-BE101)</f>
        <v>0</v>
      </c>
      <c r="AL101" s="105" t="str">
        <f ca="1">IF($B101="-","-",IF((AY102+SIGN(AY94))&lt;5,"-",COUNTIF(OFFSET(C101,0,AY94+21,1,7),"○")/(7-BF101)))</f>
        <v>-</v>
      </c>
      <c r="AM101" s="154">
        <f t="shared" si="122"/>
        <v>0</v>
      </c>
      <c r="AN101" s="41">
        <f>IFERROR(AM101/AS101,"")</f>
        <v>0</v>
      </c>
      <c r="AO101" s="66" t="str">
        <f t="shared" si="116"/>
        <v>未</v>
      </c>
      <c r="AP101" s="155">
        <f t="shared" si="117"/>
        <v>51</v>
      </c>
      <c r="AQ101" s="75">
        <f t="shared" si="124"/>
        <v>0.25247524752475248</v>
      </c>
      <c r="AR101" s="150">
        <f>COUNT(C93:AG93)</f>
        <v>30</v>
      </c>
      <c r="AS101" s="157">
        <f t="shared" si="118"/>
        <v>30</v>
      </c>
      <c r="AT101" s="151">
        <f t="shared" si="119"/>
        <v>202</v>
      </c>
      <c r="AU101" s="151">
        <f t="shared" si="120"/>
        <v>0</v>
      </c>
      <c r="AV101" s="151">
        <f t="shared" si="121"/>
        <v>51</v>
      </c>
      <c r="AW101" s="40"/>
      <c r="AX101" s="217"/>
      <c r="AY101" s="197"/>
      <c r="BA101" s="111" t="s">
        <v>97</v>
      </c>
      <c r="BB101" s="111">
        <f ca="1">IF(AY94=7,COUNTIF(OFFSET($C101,0,0,1,$AY94),"外"),COUNTIF(OFFSET($C101,0,0,1,$AY94),"外")+COUNTIF(OFFSET($C101,-13,DAY(EOMONTH(C92-1,0))-7+$AY94,1,7-$AY94),"外"))</f>
        <v>0</v>
      </c>
      <c r="BC101" s="111">
        <f ca="1">COUNTIF(OFFSET($C101,0,$AY94,1,7),"外")</f>
        <v>0</v>
      </c>
      <c r="BD101" s="111">
        <f ca="1">COUNTIF(OFFSET($C101,0,$AY94+7,1,7),"外")</f>
        <v>0</v>
      </c>
      <c r="BE101" s="111">
        <f ca="1">COUNTIF(OFFSET($C101,0,$AY94+14,1,7),"外")</f>
        <v>0</v>
      </c>
      <c r="BF101" s="111">
        <f ca="1">COUNTIF(OFFSET(C101,0,AY94+21,1,7),"外")</f>
        <v>0</v>
      </c>
      <c r="BG101" s="111">
        <f t="shared" ca="1" si="125"/>
        <v>0</v>
      </c>
    </row>
    <row r="102" spans="2:59" s="4" customFormat="1" ht="20.149999999999999" customHeight="1" x14ac:dyDescent="0.2">
      <c r="B102" s="45" t="str">
        <f>IF($U$5&lt;&gt;"",$U$5,"-")</f>
        <v>-</v>
      </c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78"/>
      <c r="AH102" s="90" t="str">
        <f ca="1">IFERROR(IF(B102="-","-",IF(AY94=7,COUNTIF(OFFSET($C102,0,0,1,$AY94),"○")/(7-BB102),(COUNTIF(OFFSET($C102,0,0,1,$AY94),"○")+COUNTIF(OFFSET($C102,-14,DAY(EOMONTH(C92-1,0))-7+$AY94,1,7-$AY94),"○"))/(7-BB102))),"-")</f>
        <v>-</v>
      </c>
      <c r="AI102" s="89" t="str">
        <f ca="1">IF(B102="-","-",COUNTIF(OFFSET($C102,0,$AY94,1,7),"○")/7-BC102)</f>
        <v>-</v>
      </c>
      <c r="AJ102" s="89" t="str">
        <f ca="1">IF($B102="-","-",COUNTIF(OFFSET($C102,0,$AY94,1,7),"○")/7-BD102)</f>
        <v>-</v>
      </c>
      <c r="AK102" s="89" t="str">
        <f ca="1">IF($B102="-","-",COUNTIF(OFFSET($C102,0,$AY94,1,7),"○")/7-BE102)</f>
        <v>-</v>
      </c>
      <c r="AL102" s="105" t="str">
        <f ca="1">IF($B102="-","-",IF((AY102+SIGN(AY94))&lt;5,"-",COUNTIF(OFFSET(C102,0,AY94+21,1,7),"○")/(7-BF102)))</f>
        <v>-</v>
      </c>
      <c r="AM102" s="154">
        <f t="shared" si="122"/>
        <v>0</v>
      </c>
      <c r="AN102" s="41" t="str">
        <f t="shared" ref="AN102:AN103" si="126">IFERROR(AM102/AS102,"")</f>
        <v/>
      </c>
      <c r="AO102" s="66" t="str">
        <f t="shared" si="116"/>
        <v>-</v>
      </c>
      <c r="AP102" s="155">
        <f t="shared" si="117"/>
        <v>0</v>
      </c>
      <c r="AQ102" s="75" t="str">
        <f t="shared" si="124"/>
        <v/>
      </c>
      <c r="AR102" s="150">
        <f>COUNT(C93:AG93)</f>
        <v>30</v>
      </c>
      <c r="AS102" s="157">
        <f t="shared" si="118"/>
        <v>0</v>
      </c>
      <c r="AT102" s="151">
        <f t="shared" si="119"/>
        <v>0</v>
      </c>
      <c r="AU102" s="151">
        <f t="shared" si="120"/>
        <v>0</v>
      </c>
      <c r="AV102" s="151">
        <f t="shared" si="121"/>
        <v>0</v>
      </c>
      <c r="AW102" s="40"/>
      <c r="AX102" s="194" t="s">
        <v>93</v>
      </c>
      <c r="AY102" s="196">
        <f>ROUNDDOWN((AY96-AY94)/7,0)</f>
        <v>3</v>
      </c>
      <c r="BA102" s="111" t="s">
        <v>98</v>
      </c>
      <c r="BB102" s="111">
        <f ca="1">IF(AY94=7,COUNTIF(OFFSET($C102,0,0,1,$AY94),"外"),COUNTIF(OFFSET($C102,0,0,1,$AY94),"外")+COUNTIF(OFFSET($C102,-13,DAY(EOMONTH(C92-1,0))-7+$AY94,1,7-$AY94),"外"))</f>
        <v>0</v>
      </c>
      <c r="BC102" s="111">
        <f ca="1">COUNTIF(OFFSET($C102,0,$AY94,1,7),"外")</f>
        <v>0</v>
      </c>
      <c r="BD102" s="111">
        <f ca="1">COUNTIF(OFFSET($C102,0,$AY94+7,1,7),"外")</f>
        <v>0</v>
      </c>
      <c r="BE102" s="111">
        <f ca="1">COUNTIF(OFFSET($C102,0,$AY94+14,1,7),"外")</f>
        <v>0</v>
      </c>
      <c r="BF102" s="111">
        <f ca="1">COUNTIF(OFFSET(C102,0,AY94+21,1,7),"外")</f>
        <v>0</v>
      </c>
      <c r="BG102" s="111">
        <f t="shared" ca="1" si="125"/>
        <v>0</v>
      </c>
    </row>
    <row r="103" spans="2:59" s="4" customFormat="1" ht="20.149999999999999" customHeight="1" x14ac:dyDescent="0.2">
      <c r="B103" s="45" t="str">
        <f>IF($V$5&lt;&gt;"",$V$5,"-")</f>
        <v>-</v>
      </c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78"/>
      <c r="AH103" s="90" t="str">
        <f ca="1">IFERROR(IF(B103="-","-",IF(AY94=7,COUNTIF(OFFSET($C103,0,0,1,$AY94),"○")/(7-BB103),(COUNTIF(OFFSET($C103,0,0,1,$AY94),"○")+COUNTIF(OFFSET($C103,-14,DAY(EOMONTH(C92-1,0))-7+$AY94,1,7-$AY94),"○"))/(7-BB103))),"-")</f>
        <v>-</v>
      </c>
      <c r="AI103" s="89" t="str">
        <f ca="1">IF(B103="-","-",COUNTIF(OFFSET($C103,0,$AY94,1,7),"○")/7-BC103)</f>
        <v>-</v>
      </c>
      <c r="AJ103" s="89" t="str">
        <f ca="1">IF($B103="-","-",COUNTIF(OFFSET($C103,0,$AY94,1,7),"○")/7-BD103)</f>
        <v>-</v>
      </c>
      <c r="AK103" s="89" t="str">
        <f ca="1">IF($B103="-","-",COUNTIF(OFFSET($C103,0,$AY94,1,7),"○")/7-BE103)</f>
        <v>-</v>
      </c>
      <c r="AL103" s="105" t="str">
        <f ca="1">IF($B103="-","-",IF((AY102+SIGN(AY94))&lt;5,"-",COUNTIF(OFFSET(C103,0,AY94+21,1,7),"○")/(7-BF103)))</f>
        <v>-</v>
      </c>
      <c r="AM103" s="154">
        <f>AU103</f>
        <v>0</v>
      </c>
      <c r="AN103" s="41" t="str">
        <f t="shared" si="126"/>
        <v/>
      </c>
      <c r="AO103" s="66" t="str">
        <f t="shared" si="116"/>
        <v>-</v>
      </c>
      <c r="AP103" s="155">
        <f t="shared" si="117"/>
        <v>0</v>
      </c>
      <c r="AQ103" s="75" t="str">
        <f>IFERROR(AP103/AT103,"")</f>
        <v/>
      </c>
      <c r="AR103" s="150">
        <f>COUNT(C93:AG93)</f>
        <v>30</v>
      </c>
      <c r="AS103" s="157">
        <f t="shared" si="118"/>
        <v>0</v>
      </c>
      <c r="AT103" s="151">
        <f t="shared" si="119"/>
        <v>0</v>
      </c>
      <c r="AU103" s="151">
        <f t="shared" si="120"/>
        <v>0</v>
      </c>
      <c r="AV103" s="151">
        <f t="shared" si="121"/>
        <v>0</v>
      </c>
      <c r="AW103" s="40"/>
      <c r="AX103" s="195"/>
      <c r="AY103" s="197"/>
      <c r="BA103" s="111" t="s">
        <v>99</v>
      </c>
      <c r="BB103" s="111">
        <f ca="1">IF(AY94=7,COUNTIF(OFFSET($C103,0,0,1,$AY94),"外"),COUNTIF(OFFSET($C103,0,0,1,$AY94),"外")+COUNTIF(OFFSET($C103,-13,DAY(EOMONTH(C92-1,0))-7+$AY94,1,7-$AY94),"外"))</f>
        <v>0</v>
      </c>
      <c r="BC103" s="111">
        <f ca="1">COUNTIF(OFFSET($C103,0,$AY94,1,7),"外")</f>
        <v>0</v>
      </c>
      <c r="BD103" s="111">
        <f ca="1">COUNTIF(OFFSET($C103,0,$AY94+7,1,7),"外")</f>
        <v>0</v>
      </c>
      <c r="BE103" s="111">
        <f ca="1">COUNTIF(OFFSET($C103,0,$AY94+14,1,7),"外")</f>
        <v>0</v>
      </c>
      <c r="BF103" s="111">
        <f ca="1">COUNTIF(OFFSET(C103,0,AY94+21,1,7),"外")</f>
        <v>0</v>
      </c>
      <c r="BG103" s="111">
        <f ca="1">SUM(BB103:BF103)</f>
        <v>0</v>
      </c>
    </row>
    <row r="104" spans="2:59" s="4" customFormat="1" ht="20.149999999999999" customHeight="1" thickBot="1" x14ac:dyDescent="0.25">
      <c r="B104" s="46" t="str">
        <f>IF($W$5&lt;&gt;"",$W$5,"-")</f>
        <v>-</v>
      </c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55"/>
      <c r="AH104" s="91" t="str">
        <f ca="1">IFERROR(IF(B104="-","-",IF(AY94=7,COUNTIF(OFFSET($C104,0,0,1,$AY94),"○")/(7-BB104),(COUNTIF(OFFSET($C104,0,0,1,$AY94),"○")+COUNTIF(OFFSET($C104,-14,DAY(EOMONTH(C92-1,0))-7+$AY94,1,7-$AY94),"○"))/(7-BB104))),"-")</f>
        <v>-</v>
      </c>
      <c r="AI104" s="92" t="str">
        <f ca="1">IF(B104="-","-",COUNTIF(OFFSET($C104,0,$AY94,1,7),"○")/7-BC104)</f>
        <v>-</v>
      </c>
      <c r="AJ104" s="92" t="str">
        <f ca="1">IF($B104="-","-",COUNTIF(OFFSET($C104,0,$AY94,1,7),"○")/7-BD104)</f>
        <v>-</v>
      </c>
      <c r="AK104" s="92" t="str">
        <f ca="1">IF($B104="-","-",COUNTIF(OFFSET($C104,0,$AY94,1,7),"○")/7-BE104)</f>
        <v>-</v>
      </c>
      <c r="AL104" s="106" t="str">
        <f ca="1">IF($B104="-","-",IF((AY102+SIGN(AY94))&lt;5,"-",COUNTIF(OFFSET(C104,0,AY94+21,1,7),"○")/(7-BF104)))</f>
        <v>-</v>
      </c>
      <c r="AM104" s="64">
        <f t="shared" ref="AM104" si="127">AU104</f>
        <v>0</v>
      </c>
      <c r="AN104" s="48" t="str">
        <f>IFERROR(AM104/AS104,"")</f>
        <v/>
      </c>
      <c r="AO104" s="30" t="str">
        <f t="shared" si="116"/>
        <v>-</v>
      </c>
      <c r="AP104" s="71">
        <f t="shared" si="117"/>
        <v>0</v>
      </c>
      <c r="AQ104" s="72" t="str">
        <f t="shared" ref="AQ104" si="128">IFERROR(AP104/AT104,"")</f>
        <v/>
      </c>
      <c r="AR104" s="150">
        <f>COUNT(C93:AG93)</f>
        <v>30</v>
      </c>
      <c r="AS104" s="157">
        <f t="shared" si="118"/>
        <v>0</v>
      </c>
      <c r="AT104" s="151">
        <f t="shared" si="119"/>
        <v>0</v>
      </c>
      <c r="AU104" s="151">
        <f t="shared" si="120"/>
        <v>0</v>
      </c>
      <c r="AV104" s="151">
        <f t="shared" si="121"/>
        <v>0</v>
      </c>
      <c r="AW104" s="40"/>
      <c r="AX104" s="101"/>
      <c r="AY104" s="102"/>
      <c r="BA104" s="111" t="s">
        <v>100</v>
      </c>
      <c r="BB104" s="111">
        <f ca="1">IF(AY94=7,COUNTIF(OFFSET($C104,0,0,1,$AY94),"外"),COUNTIF(OFFSET($C104,0,0,1,$AY94),"外")+COUNTIF(OFFSET($C104,-13,DAY(EOMONTH(C92-1,0))-7+$AY94,1,7-$AY94),"外"))</f>
        <v>0</v>
      </c>
      <c r="BC104" s="111">
        <f ca="1">COUNTIF(OFFSET($C104,0,$AY94,1,7),"外")</f>
        <v>0</v>
      </c>
      <c r="BD104" s="111">
        <f ca="1">COUNTIF(OFFSET($C104,0,$AY94+7,1,7),"外")</f>
        <v>0</v>
      </c>
      <c r="BE104" s="111">
        <f ca="1">COUNTIF(OFFSET($C104,0,$AY94+14,1,7),"外")</f>
        <v>0</v>
      </c>
      <c r="BF104" s="111">
        <f ca="1">COUNTIF(OFFSET(C104,0,AY94+21,1,7),"外")</f>
        <v>0</v>
      </c>
      <c r="BG104" s="111">
        <f t="shared" ref="BG104" ca="1" si="129">SUM(BB104:BF104)</f>
        <v>0</v>
      </c>
    </row>
    <row r="105" spans="2:59" ht="13.5" thickBot="1" x14ac:dyDescent="0.25">
      <c r="AV105" s="32"/>
    </row>
    <row r="106" spans="2:59" ht="13.5" customHeight="1" x14ac:dyDescent="0.2">
      <c r="B106" s="83" t="s">
        <v>0</v>
      </c>
      <c r="C106" s="252">
        <f>DATE(YEAR(C92),MONTH(C92)+1,DAY(C92))</f>
        <v>45778</v>
      </c>
      <c r="D106" s="253"/>
      <c r="E106" s="253"/>
      <c r="F106" s="253"/>
      <c r="G106" s="253"/>
      <c r="H106" s="253"/>
      <c r="I106" s="253"/>
      <c r="J106" s="253"/>
      <c r="K106" s="253"/>
      <c r="L106" s="253"/>
      <c r="M106" s="253"/>
      <c r="N106" s="253"/>
      <c r="O106" s="253"/>
      <c r="P106" s="253"/>
      <c r="Q106" s="253"/>
      <c r="R106" s="253"/>
      <c r="S106" s="253"/>
      <c r="T106" s="253"/>
      <c r="U106" s="253"/>
      <c r="V106" s="253"/>
      <c r="W106" s="253"/>
      <c r="X106" s="253"/>
      <c r="Y106" s="253"/>
      <c r="Z106" s="253"/>
      <c r="AA106" s="253"/>
      <c r="AB106" s="253"/>
      <c r="AC106" s="253"/>
      <c r="AD106" s="253"/>
      <c r="AE106" s="253"/>
      <c r="AF106" s="253"/>
      <c r="AG106" s="253"/>
      <c r="AH106" s="254" t="s">
        <v>113</v>
      </c>
      <c r="AI106" s="255"/>
      <c r="AJ106" s="255"/>
      <c r="AK106" s="255"/>
      <c r="AL106" s="256"/>
      <c r="AM106" s="260" t="s">
        <v>46</v>
      </c>
      <c r="AN106" s="261"/>
      <c r="AO106" s="262"/>
      <c r="AP106" s="266" t="s">
        <v>11</v>
      </c>
      <c r="AQ106" s="267"/>
      <c r="AR106" s="270" t="s">
        <v>15</v>
      </c>
      <c r="AS106" s="206" t="s">
        <v>16</v>
      </c>
      <c r="AT106" s="221" t="s">
        <v>17</v>
      </c>
      <c r="AU106" s="241"/>
      <c r="AV106" s="241"/>
      <c r="AX106" s="242" t="s">
        <v>88</v>
      </c>
      <c r="AY106" s="243"/>
    </row>
    <row r="107" spans="2:59" x14ac:dyDescent="0.2">
      <c r="B107" s="10" t="s">
        <v>1</v>
      </c>
      <c r="C107" s="11">
        <f>DATE(YEAR(C106),MONTH(C106),DAY(C106))</f>
        <v>45778</v>
      </c>
      <c r="D107" s="11">
        <f>IF(MONTH(DATE(YEAR(C107),MONTH(C107),DAY(C107)+1))=MONTH($C106),DATE(YEAR(C107),MONTH(C107),DAY(C107)+1),"")</f>
        <v>45779</v>
      </c>
      <c r="E107" s="11">
        <f t="shared" ref="E107:AG107" si="130">IF(MONTH(DATE(YEAR(D107),MONTH(D107),DAY(D107)+1))=MONTH($C106),DATE(YEAR(D107),MONTH(D107),DAY(D107)+1),"")</f>
        <v>45780</v>
      </c>
      <c r="F107" s="16">
        <f t="shared" si="130"/>
        <v>45781</v>
      </c>
      <c r="G107" s="11">
        <f t="shared" si="130"/>
        <v>45782</v>
      </c>
      <c r="H107" s="11">
        <f t="shared" si="130"/>
        <v>45783</v>
      </c>
      <c r="I107" s="11">
        <f t="shared" si="130"/>
        <v>45784</v>
      </c>
      <c r="J107" s="11">
        <f t="shared" si="130"/>
        <v>45785</v>
      </c>
      <c r="K107" s="11">
        <f t="shared" si="130"/>
        <v>45786</v>
      </c>
      <c r="L107" s="11">
        <f t="shared" si="130"/>
        <v>45787</v>
      </c>
      <c r="M107" s="11">
        <f t="shared" si="130"/>
        <v>45788</v>
      </c>
      <c r="N107" s="11">
        <f t="shared" si="130"/>
        <v>45789</v>
      </c>
      <c r="O107" s="11">
        <f t="shared" si="130"/>
        <v>45790</v>
      </c>
      <c r="P107" s="11">
        <f t="shared" si="130"/>
        <v>45791</v>
      </c>
      <c r="Q107" s="11">
        <f t="shared" si="130"/>
        <v>45792</v>
      </c>
      <c r="R107" s="11">
        <f t="shared" si="130"/>
        <v>45793</v>
      </c>
      <c r="S107" s="11">
        <f t="shared" si="130"/>
        <v>45794</v>
      </c>
      <c r="T107" s="11">
        <f t="shared" si="130"/>
        <v>45795</v>
      </c>
      <c r="U107" s="11">
        <f t="shared" si="130"/>
        <v>45796</v>
      </c>
      <c r="V107" s="11">
        <f t="shared" si="130"/>
        <v>45797</v>
      </c>
      <c r="W107" s="11">
        <f t="shared" si="130"/>
        <v>45798</v>
      </c>
      <c r="X107" s="11">
        <f t="shared" si="130"/>
        <v>45799</v>
      </c>
      <c r="Y107" s="11">
        <f t="shared" si="130"/>
        <v>45800</v>
      </c>
      <c r="Z107" s="11">
        <f t="shared" si="130"/>
        <v>45801</v>
      </c>
      <c r="AA107" s="11">
        <f t="shared" si="130"/>
        <v>45802</v>
      </c>
      <c r="AB107" s="11">
        <f t="shared" si="130"/>
        <v>45803</v>
      </c>
      <c r="AC107" s="11">
        <f t="shared" si="130"/>
        <v>45804</v>
      </c>
      <c r="AD107" s="11">
        <f t="shared" si="130"/>
        <v>45805</v>
      </c>
      <c r="AE107" s="11">
        <f t="shared" si="130"/>
        <v>45806</v>
      </c>
      <c r="AF107" s="11">
        <f t="shared" si="130"/>
        <v>45807</v>
      </c>
      <c r="AG107" s="29">
        <f t="shared" si="130"/>
        <v>45808</v>
      </c>
      <c r="AH107" s="257"/>
      <c r="AI107" s="258"/>
      <c r="AJ107" s="258"/>
      <c r="AK107" s="258"/>
      <c r="AL107" s="259"/>
      <c r="AM107" s="263"/>
      <c r="AN107" s="264"/>
      <c r="AO107" s="265"/>
      <c r="AP107" s="268"/>
      <c r="AQ107" s="269"/>
      <c r="AR107" s="271"/>
      <c r="AS107" s="207"/>
      <c r="AT107" s="221"/>
      <c r="AU107" s="241"/>
      <c r="AV107" s="241"/>
      <c r="AX107" s="244"/>
      <c r="AY107" s="245"/>
    </row>
    <row r="108" spans="2:59" ht="13" customHeight="1" x14ac:dyDescent="0.2">
      <c r="B108" s="10" t="s">
        <v>2</v>
      </c>
      <c r="C108" s="12" t="str">
        <f t="shared" ref="C108:AG108" si="131">TEXT(C107,"aaa")</f>
        <v>木</v>
      </c>
      <c r="D108" s="12" t="str">
        <f t="shared" si="131"/>
        <v>金</v>
      </c>
      <c r="E108" s="12" t="str">
        <f t="shared" si="131"/>
        <v>土</v>
      </c>
      <c r="F108" s="17" t="str">
        <f t="shared" si="131"/>
        <v>日</v>
      </c>
      <c r="G108" s="12" t="str">
        <f t="shared" si="131"/>
        <v>月</v>
      </c>
      <c r="H108" s="12" t="str">
        <f t="shared" si="131"/>
        <v>火</v>
      </c>
      <c r="I108" s="12" t="str">
        <f t="shared" si="131"/>
        <v>水</v>
      </c>
      <c r="J108" s="12" t="str">
        <f t="shared" si="131"/>
        <v>木</v>
      </c>
      <c r="K108" s="12" t="str">
        <f t="shared" si="131"/>
        <v>金</v>
      </c>
      <c r="L108" s="12" t="str">
        <f t="shared" si="131"/>
        <v>土</v>
      </c>
      <c r="M108" s="12" t="str">
        <f t="shared" si="131"/>
        <v>日</v>
      </c>
      <c r="N108" s="12" t="str">
        <f t="shared" si="131"/>
        <v>月</v>
      </c>
      <c r="O108" s="12" t="str">
        <f t="shared" si="131"/>
        <v>火</v>
      </c>
      <c r="P108" s="12" t="str">
        <f t="shared" si="131"/>
        <v>水</v>
      </c>
      <c r="Q108" s="12" t="str">
        <f t="shared" si="131"/>
        <v>木</v>
      </c>
      <c r="R108" s="12" t="str">
        <f t="shared" si="131"/>
        <v>金</v>
      </c>
      <c r="S108" s="12" t="str">
        <f t="shared" si="131"/>
        <v>土</v>
      </c>
      <c r="T108" s="12" t="str">
        <f t="shared" si="131"/>
        <v>日</v>
      </c>
      <c r="U108" s="12" t="str">
        <f t="shared" si="131"/>
        <v>月</v>
      </c>
      <c r="V108" s="12" t="str">
        <f t="shared" si="131"/>
        <v>火</v>
      </c>
      <c r="W108" s="12" t="str">
        <f t="shared" si="131"/>
        <v>水</v>
      </c>
      <c r="X108" s="12" t="str">
        <f t="shared" si="131"/>
        <v>木</v>
      </c>
      <c r="Y108" s="12" t="str">
        <f t="shared" si="131"/>
        <v>金</v>
      </c>
      <c r="Z108" s="12" t="str">
        <f t="shared" si="131"/>
        <v>土</v>
      </c>
      <c r="AA108" s="12" t="str">
        <f t="shared" si="131"/>
        <v>日</v>
      </c>
      <c r="AB108" s="12" t="str">
        <f t="shared" si="131"/>
        <v>月</v>
      </c>
      <c r="AC108" s="12" t="str">
        <f t="shared" si="131"/>
        <v>火</v>
      </c>
      <c r="AD108" s="12" t="str">
        <f t="shared" si="131"/>
        <v>水</v>
      </c>
      <c r="AE108" s="12" t="str">
        <f t="shared" si="131"/>
        <v>木</v>
      </c>
      <c r="AF108" s="12" t="str">
        <f t="shared" si="131"/>
        <v>金</v>
      </c>
      <c r="AG108" s="78" t="str">
        <f t="shared" si="131"/>
        <v>土</v>
      </c>
      <c r="AH108" s="246" t="s">
        <v>83</v>
      </c>
      <c r="AI108" s="247" t="s">
        <v>84</v>
      </c>
      <c r="AJ108" s="247" t="s">
        <v>85</v>
      </c>
      <c r="AK108" s="247" t="s">
        <v>86</v>
      </c>
      <c r="AL108" s="248" t="s">
        <v>87</v>
      </c>
      <c r="AM108" s="249" t="s">
        <v>40</v>
      </c>
      <c r="AN108" s="228" t="s">
        <v>12</v>
      </c>
      <c r="AO108" s="231" t="s">
        <v>47</v>
      </c>
      <c r="AP108" s="234" t="s">
        <v>40</v>
      </c>
      <c r="AQ108" s="237" t="s">
        <v>13</v>
      </c>
      <c r="AR108" s="240"/>
      <c r="AS108" s="221"/>
      <c r="AT108" s="221"/>
      <c r="AU108" s="149"/>
      <c r="AV108" s="149"/>
      <c r="AX108" s="223" t="s">
        <v>89</v>
      </c>
      <c r="AY108" s="224">
        <f>ABS(IF(WEEKDAY(C106,3)=0,7,WEEKDAY(C106,3)-7))</f>
        <v>4</v>
      </c>
    </row>
    <row r="109" spans="2:59" s="3" customFormat="1" ht="24.5" customHeight="1" x14ac:dyDescent="0.2">
      <c r="B109" s="225" t="s">
        <v>3</v>
      </c>
      <c r="C109" s="218" t="str">
        <f>IFERROR(VLOOKUP(C107,祝日一覧!$A:$C,3,FALSE),"")</f>
        <v/>
      </c>
      <c r="D109" s="218" t="str">
        <f>IFERROR(VLOOKUP(D107,祝日一覧!$A:$C,3,FALSE),"")</f>
        <v/>
      </c>
      <c r="E109" s="218" t="str">
        <f>IFERROR(VLOOKUP(E107,祝日一覧!$A:$C,3,FALSE),"")</f>
        <v>憲法記念日</v>
      </c>
      <c r="F109" s="218" t="str">
        <f>IFERROR(VLOOKUP(F107,祝日一覧!$A:$C,3,FALSE),"")</f>
        <v>みどりの日</v>
      </c>
      <c r="G109" s="218" t="str">
        <f>IFERROR(VLOOKUP(G107,祝日一覧!$A:$C,3,FALSE),"")</f>
        <v>こどもの日</v>
      </c>
      <c r="H109" s="218" t="str">
        <f>IFERROR(VLOOKUP(H107,祝日一覧!$A:$C,3,FALSE),"")</f>
        <v>振替休日</v>
      </c>
      <c r="I109" s="218" t="str">
        <f>IFERROR(VLOOKUP(I107,祝日一覧!$A:$C,3,FALSE),"")</f>
        <v/>
      </c>
      <c r="J109" s="218" t="str">
        <f>IFERROR(VLOOKUP(J107,祝日一覧!$A:$C,3,FALSE),"")</f>
        <v/>
      </c>
      <c r="K109" s="218" t="str">
        <f>IFERROR(VLOOKUP(K107,祝日一覧!$A:$C,3,FALSE),"")</f>
        <v/>
      </c>
      <c r="L109" s="218" t="str">
        <f>IFERROR(VLOOKUP(L107,祝日一覧!$A:$C,3,FALSE),"")</f>
        <v/>
      </c>
      <c r="M109" s="218" t="str">
        <f>IFERROR(VLOOKUP(M107,祝日一覧!$A:$C,3,FALSE),"")</f>
        <v/>
      </c>
      <c r="N109" s="218" t="str">
        <f>IFERROR(VLOOKUP(N107,祝日一覧!$A:$C,3,FALSE),"")</f>
        <v/>
      </c>
      <c r="O109" s="218" t="str">
        <f>IFERROR(VLOOKUP(O107,祝日一覧!$A:$C,3,FALSE),"")</f>
        <v/>
      </c>
      <c r="P109" s="218" t="str">
        <f>IFERROR(VLOOKUP(P107,祝日一覧!$A:$C,3,FALSE),"")</f>
        <v/>
      </c>
      <c r="Q109" s="218" t="str">
        <f>IFERROR(VLOOKUP(Q107,祝日一覧!$A:$C,3,FALSE),"")</f>
        <v/>
      </c>
      <c r="R109" s="218" t="str">
        <f>IFERROR(VLOOKUP(R107,祝日一覧!$A:$C,3,FALSE),"")</f>
        <v/>
      </c>
      <c r="S109" s="218" t="str">
        <f>IFERROR(VLOOKUP(S107,祝日一覧!$A:$C,3,FALSE),"")</f>
        <v/>
      </c>
      <c r="T109" s="218" t="str">
        <f>IFERROR(VLOOKUP(T107,祝日一覧!$A:$C,3,FALSE),"")</f>
        <v/>
      </c>
      <c r="U109" s="218" t="str">
        <f>IFERROR(VLOOKUP(U107,祝日一覧!$A:$C,3,FALSE),"")</f>
        <v/>
      </c>
      <c r="V109" s="218" t="str">
        <f>IFERROR(VLOOKUP(V107,祝日一覧!$A:$C,3,FALSE),"")</f>
        <v/>
      </c>
      <c r="W109" s="218" t="str">
        <f>IFERROR(VLOOKUP(W107,祝日一覧!$A:$C,3,FALSE),"")</f>
        <v/>
      </c>
      <c r="X109" s="218" t="str">
        <f>IFERROR(VLOOKUP(X107,祝日一覧!$A:$C,3,FALSE),"")</f>
        <v/>
      </c>
      <c r="Y109" s="218" t="str">
        <f>IFERROR(VLOOKUP(Y107,祝日一覧!$A:$C,3,FALSE),"")</f>
        <v/>
      </c>
      <c r="Z109" s="218" t="str">
        <f>IFERROR(VLOOKUP(Z107,祝日一覧!$A:$C,3,FALSE),"")</f>
        <v/>
      </c>
      <c r="AA109" s="218" t="str">
        <f>IFERROR(VLOOKUP(AA107,祝日一覧!$A:$C,3,FALSE),"")</f>
        <v/>
      </c>
      <c r="AB109" s="218" t="str">
        <f>IFERROR(VLOOKUP(AB107,祝日一覧!$A:$C,3,FALSE),"")</f>
        <v/>
      </c>
      <c r="AC109" s="218" t="str">
        <f>IFERROR(VLOOKUP(AC107,祝日一覧!$A:$C,3,FALSE),"")</f>
        <v/>
      </c>
      <c r="AD109" s="218" t="str">
        <f>IFERROR(VLOOKUP(AD107,祝日一覧!$A:$C,3,FALSE),"")</f>
        <v/>
      </c>
      <c r="AE109" s="218" t="str">
        <f>IFERROR(VLOOKUP(AE107,祝日一覧!$A:$C,3,FALSE),"")</f>
        <v/>
      </c>
      <c r="AF109" s="218" t="str">
        <f>IFERROR(VLOOKUP(AF107,祝日一覧!$A:$C,3,FALSE),"")</f>
        <v/>
      </c>
      <c r="AG109" s="208" t="str">
        <f>IFERROR(VLOOKUP(AG107,祝日一覧!$A:$C,3,FALSE),"")</f>
        <v/>
      </c>
      <c r="AH109" s="246"/>
      <c r="AI109" s="247"/>
      <c r="AJ109" s="247"/>
      <c r="AK109" s="247"/>
      <c r="AL109" s="248"/>
      <c r="AM109" s="250"/>
      <c r="AN109" s="229"/>
      <c r="AO109" s="232"/>
      <c r="AP109" s="235"/>
      <c r="AQ109" s="238"/>
      <c r="AR109" s="240"/>
      <c r="AS109" s="221"/>
      <c r="AT109" s="222"/>
      <c r="AU109" s="148"/>
      <c r="AV109" s="149"/>
      <c r="AW109" s="40"/>
      <c r="AX109" s="223"/>
      <c r="AY109" s="224"/>
    </row>
    <row r="110" spans="2:59" s="3" customFormat="1" ht="41" customHeight="1" x14ac:dyDescent="0.2">
      <c r="B110" s="226"/>
      <c r="C110" s="219"/>
      <c r="D110" s="219"/>
      <c r="E110" s="219"/>
      <c r="F110" s="219"/>
      <c r="G110" s="219"/>
      <c r="H110" s="219"/>
      <c r="I110" s="219"/>
      <c r="J110" s="219"/>
      <c r="K110" s="219"/>
      <c r="L110" s="219"/>
      <c r="M110" s="219"/>
      <c r="N110" s="219"/>
      <c r="O110" s="219"/>
      <c r="P110" s="219"/>
      <c r="Q110" s="219"/>
      <c r="R110" s="219"/>
      <c r="S110" s="219"/>
      <c r="T110" s="219"/>
      <c r="U110" s="219"/>
      <c r="V110" s="219"/>
      <c r="W110" s="219"/>
      <c r="X110" s="219"/>
      <c r="Y110" s="219"/>
      <c r="Z110" s="219"/>
      <c r="AA110" s="219"/>
      <c r="AB110" s="219"/>
      <c r="AC110" s="219"/>
      <c r="AD110" s="219"/>
      <c r="AE110" s="219"/>
      <c r="AF110" s="219"/>
      <c r="AG110" s="209"/>
      <c r="AH110" s="93" t="str">
        <f>IF($AY108=7,DBCS(1&amp;"日～"&amp;7&amp;"日"),DBCS("前"&amp;DAY(EOMONTH($C106-1,0))-6+$AY108&amp;"日～"&amp;$AY108&amp;"日"))</f>
        <v>前２８日～４日</v>
      </c>
      <c r="AI110" s="112" t="str">
        <f>DBCS($AY108+1&amp;"日～"&amp;$AY108+7&amp;"日")</f>
        <v>５日～１１日</v>
      </c>
      <c r="AJ110" s="112" t="str">
        <f>DBCS($AY108+8&amp;"日～"&amp;$AY108+14&amp;"日")</f>
        <v>１２日～１８日</v>
      </c>
      <c r="AK110" s="112" t="str">
        <f>DBCS($AY108+15&amp;"日～"&amp;$AY108+21&amp;"日")</f>
        <v>１９日～２５日</v>
      </c>
      <c r="AL110" s="113" t="str">
        <f>IF(AND(AY108=7,AY112=0),"-",IF($AY116=3,"-",DBCS($AY108+22&amp;"日～"&amp;$AY108+28&amp;"日")))</f>
        <v>-</v>
      </c>
      <c r="AM110" s="250"/>
      <c r="AN110" s="229"/>
      <c r="AO110" s="232"/>
      <c r="AP110" s="235"/>
      <c r="AQ110" s="238"/>
      <c r="AR110" s="152"/>
      <c r="AS110" s="147"/>
      <c r="AT110" s="147"/>
      <c r="AU110" s="156"/>
      <c r="AV110" s="156"/>
      <c r="AW110" s="40"/>
      <c r="AX110" s="99" t="s">
        <v>90</v>
      </c>
      <c r="AY110" s="100">
        <f>DAY(EOMONTH(C106,0))</f>
        <v>31</v>
      </c>
      <c r="BA110" s="211" t="s">
        <v>105</v>
      </c>
      <c r="BB110" s="212"/>
      <c r="BC110" s="212"/>
      <c r="BD110" s="212"/>
      <c r="BE110" s="212"/>
      <c r="BF110" s="212"/>
      <c r="BG110" s="213"/>
    </row>
    <row r="111" spans="2:59" s="3" customFormat="1" ht="14.5" customHeight="1" x14ac:dyDescent="0.2">
      <c r="B111" s="226"/>
      <c r="C111" s="219"/>
      <c r="D111" s="219"/>
      <c r="E111" s="219"/>
      <c r="F111" s="219"/>
      <c r="G111" s="219"/>
      <c r="H111" s="219"/>
      <c r="I111" s="219"/>
      <c r="J111" s="219"/>
      <c r="K111" s="219"/>
      <c r="L111" s="219"/>
      <c r="M111" s="219"/>
      <c r="N111" s="219"/>
      <c r="O111" s="219"/>
      <c r="P111" s="219"/>
      <c r="Q111" s="219"/>
      <c r="R111" s="219"/>
      <c r="S111" s="219"/>
      <c r="T111" s="219"/>
      <c r="U111" s="219"/>
      <c r="V111" s="219"/>
      <c r="W111" s="219"/>
      <c r="X111" s="219"/>
      <c r="Y111" s="219"/>
      <c r="Z111" s="219"/>
      <c r="AA111" s="219"/>
      <c r="AB111" s="219"/>
      <c r="AC111" s="219"/>
      <c r="AD111" s="219"/>
      <c r="AE111" s="219"/>
      <c r="AF111" s="219"/>
      <c r="AG111" s="209"/>
      <c r="AH111" s="93" t="str">
        <f ca="1">IF(AH112&gt;=0.285,"達成","未")</f>
        <v>未</v>
      </c>
      <c r="AI111" s="166" t="str">
        <f ca="1">IF(AI112&gt;=0.285,"達成","未")</f>
        <v>未</v>
      </c>
      <c r="AJ111" s="166" t="str">
        <f t="shared" ref="AJ111" ca="1" si="132">IF(AJ112&gt;=0.285,"達成","未")</f>
        <v>未</v>
      </c>
      <c r="AK111" s="166" t="str">
        <f t="shared" ref="AK111" ca="1" si="133">IF(AK112&gt;=0.285,"達成","未")</f>
        <v>未</v>
      </c>
      <c r="AL111" s="167" t="str">
        <f ca="1">IF(AL112="-","-",IF(AL112&gt;=0.285,"達成","未"))</f>
        <v>-</v>
      </c>
      <c r="AM111" s="251"/>
      <c r="AN111" s="230"/>
      <c r="AO111" s="233"/>
      <c r="AP111" s="236"/>
      <c r="AQ111" s="239"/>
      <c r="AR111" s="163"/>
      <c r="AS111" s="164"/>
      <c r="AT111" s="164"/>
      <c r="AU111" s="165"/>
      <c r="AV111" s="165"/>
      <c r="AW111" s="40"/>
      <c r="AX111" s="99"/>
      <c r="AY111" s="100"/>
      <c r="BA111" s="160"/>
      <c r="BB111" s="161"/>
      <c r="BC111" s="161"/>
      <c r="BD111" s="161"/>
      <c r="BE111" s="161"/>
      <c r="BF111" s="161"/>
      <c r="BG111" s="162"/>
    </row>
    <row r="112" spans="2:59" s="4" customFormat="1" ht="20.149999999999999" customHeight="1" thickBot="1" x14ac:dyDescent="0.25">
      <c r="B112" s="226"/>
      <c r="C112" s="219"/>
      <c r="D112" s="219"/>
      <c r="E112" s="219"/>
      <c r="F112" s="219"/>
      <c r="G112" s="219"/>
      <c r="H112" s="219"/>
      <c r="I112" s="219"/>
      <c r="J112" s="219"/>
      <c r="K112" s="219"/>
      <c r="L112" s="219"/>
      <c r="M112" s="219"/>
      <c r="N112" s="219"/>
      <c r="O112" s="219"/>
      <c r="P112" s="219"/>
      <c r="Q112" s="219"/>
      <c r="R112" s="219"/>
      <c r="S112" s="219"/>
      <c r="T112" s="219"/>
      <c r="U112" s="219"/>
      <c r="V112" s="219"/>
      <c r="W112" s="219"/>
      <c r="X112" s="219"/>
      <c r="Y112" s="219"/>
      <c r="Z112" s="219"/>
      <c r="AA112" s="219"/>
      <c r="AB112" s="219"/>
      <c r="AC112" s="219"/>
      <c r="AD112" s="219"/>
      <c r="AE112" s="219"/>
      <c r="AF112" s="219"/>
      <c r="AG112" s="209"/>
      <c r="AH112" s="114">
        <f ca="1">AVERAGE(AH113:AH118)</f>
        <v>0</v>
      </c>
      <c r="AI112" s="115">
        <f t="shared" ref="AI112:AK112" ca="1" si="134">AVERAGE(AI113:AI118)</f>
        <v>0</v>
      </c>
      <c r="AJ112" s="115">
        <f t="shared" ca="1" si="134"/>
        <v>0</v>
      </c>
      <c r="AK112" s="115">
        <f t="shared" ca="1" si="134"/>
        <v>0</v>
      </c>
      <c r="AL112" s="104" t="str">
        <f ca="1">IFERROR(AVERAGE(AL113:AL118),"-")</f>
        <v>-</v>
      </c>
      <c r="AM112" s="64"/>
      <c r="AN112" s="48">
        <f>AVERAGE(AN113:AN118)</f>
        <v>0</v>
      </c>
      <c r="AO112" s="30" t="str">
        <f>IF(AN112&gt;=0.285,"達成","未")</f>
        <v>未</v>
      </c>
      <c r="AP112" s="71"/>
      <c r="AQ112" s="72">
        <f>AVERAGE(AQ113:AQ118)</f>
        <v>0.22686830383724202</v>
      </c>
      <c r="AR112" s="62" t="s">
        <v>15</v>
      </c>
      <c r="AS112" s="49" t="s">
        <v>16</v>
      </c>
      <c r="AT112" s="50" t="s">
        <v>58</v>
      </c>
      <c r="AU112" s="38" t="s">
        <v>56</v>
      </c>
      <c r="AV112" s="153" t="s">
        <v>57</v>
      </c>
      <c r="AW112" s="60" t="s">
        <v>66</v>
      </c>
      <c r="AX112" s="214" t="s">
        <v>91</v>
      </c>
      <c r="AY112" s="215">
        <f>MOD(AY110-AY108,7)</f>
        <v>6</v>
      </c>
      <c r="AZ112" s="97" t="s">
        <v>106</v>
      </c>
      <c r="BA112" s="111"/>
      <c r="BB112" s="111" t="s">
        <v>83</v>
      </c>
      <c r="BC112" s="111" t="s">
        <v>84</v>
      </c>
      <c r="BD112" s="111" t="s">
        <v>85</v>
      </c>
      <c r="BE112" s="111" t="s">
        <v>86</v>
      </c>
      <c r="BF112" s="111" t="s">
        <v>87</v>
      </c>
      <c r="BG112" s="111" t="s">
        <v>101</v>
      </c>
    </row>
    <row r="113" spans="1:59" s="4" customFormat="1" ht="20.149999999999999" customHeight="1" x14ac:dyDescent="0.2">
      <c r="B113" s="51" t="str">
        <f>IF($R$5&lt;&gt;"",$R$5,"-")</f>
        <v>A</v>
      </c>
      <c r="C113" s="84"/>
      <c r="D113" s="84"/>
      <c r="E113" s="84"/>
      <c r="F113" s="84"/>
      <c r="G113" s="84"/>
      <c r="H113" s="84"/>
      <c r="I113" s="84"/>
      <c r="J113" s="84"/>
      <c r="K113" s="84"/>
      <c r="L113" s="84"/>
      <c r="M113" s="84"/>
      <c r="N113" s="84"/>
      <c r="O113" s="84"/>
      <c r="P113" s="84"/>
      <c r="Q113" s="84"/>
      <c r="R113" s="84"/>
      <c r="S113" s="84"/>
      <c r="T113" s="84"/>
      <c r="U113" s="84"/>
      <c r="V113" s="84"/>
      <c r="W113" s="84"/>
      <c r="X113" s="84"/>
      <c r="Y113" s="84"/>
      <c r="Z113" s="84"/>
      <c r="AA113" s="84"/>
      <c r="AB113" s="84"/>
      <c r="AC113" s="84"/>
      <c r="AD113" s="84"/>
      <c r="AE113" s="84"/>
      <c r="AF113" s="84"/>
      <c r="AG113" s="85"/>
      <c r="AH113" s="122">
        <f ca="1">IFERROR(IF(B113="-","-",IF(AY108=7,COUNTIF(OFFSET($C113,0,0,1,$AY108),"○")/(7-BB113),(COUNTIF(OFFSET($C113,0,0,1,$AY108),"○")+COUNTIF(OFFSET($C113,-14,DAY(EOMONTH(C106-1,0))-7+$AY108,1,7-$AY108),"○"))/(7-BB113))),"-")</f>
        <v>0</v>
      </c>
      <c r="AI113" s="116">
        <f ca="1">IF($B113="-","-",COUNTIF(OFFSET($C113,0,$AY108,1,7),"○")/7-BC113)</f>
        <v>0</v>
      </c>
      <c r="AJ113" s="145">
        <f ca="1">IF($B113="-","-",COUNTIF(OFFSET($C113,0,$AY108,1,7),"○")/7-BD113)</f>
        <v>0</v>
      </c>
      <c r="AK113" s="145">
        <f ca="1">IF($B113="-","-",COUNTIF(OFFSET($C113,0,$AY108,1,7),"○")/7-BE113)</f>
        <v>0</v>
      </c>
      <c r="AL113" s="146" t="str">
        <f ca="1">IF($B113="-","-",IF((AY116+SIGN(AY108))&lt;5,"-",COUNTIF(OFFSET(C113,0,AY108+21,1,7),"○")/(7-BF113)))</f>
        <v>-</v>
      </c>
      <c r="AM113" s="65">
        <f>AU113</f>
        <v>0</v>
      </c>
      <c r="AN113" s="41">
        <f>IFERROR(AM113/AS113,"")</f>
        <v>0</v>
      </c>
      <c r="AO113" s="67" t="str">
        <f t="shared" ref="AO113:AO118" si="135">IFERROR(IF(B113="-",B113,IF(AM113/AS113&gt;=0.285,"達成","未")),"-")</f>
        <v>未</v>
      </c>
      <c r="AP113" s="73">
        <f t="shared" ref="AP113:AP118" si="136">AV113</f>
        <v>58</v>
      </c>
      <c r="AQ113" s="74">
        <f>IFERROR(AP113/AT113,"")</f>
        <v>0.24680851063829787</v>
      </c>
      <c r="AR113" s="150">
        <f>COUNT(C107:AG107)</f>
        <v>31</v>
      </c>
      <c r="AS113" s="157">
        <f t="shared" ref="AS113:AS118" si="137">IF(OR(B113="-",B113=""),0,IFERROR(AR113-COUNTIF(C113:AG113,"外"),))</f>
        <v>31</v>
      </c>
      <c r="AT113" s="151">
        <f t="shared" ref="AT113:AT118" si="138">AS113+AT99</f>
        <v>235</v>
      </c>
      <c r="AU113" s="151">
        <f t="shared" ref="AU113:AU118" si="139">COUNTIF(C113:AG113,"○")</f>
        <v>0</v>
      </c>
      <c r="AV113" s="151">
        <f t="shared" ref="AV113:AV118" si="140">AV99+AU113</f>
        <v>58</v>
      </c>
      <c r="AW113" s="98">
        <f>IF(C106&gt;DATE($K$6,$M$6,1),0,IF(SUM(AS113:AS118)=0,1,IF(AO112="達成",1,0)))</f>
        <v>0</v>
      </c>
      <c r="AX113" s="214"/>
      <c r="AY113" s="215"/>
      <c r="AZ113" s="98">
        <f>IF(C106&gt;DATE($K$6,$M$6,1),0,IF(SUM(AS113:AS118)=0,1,IF(AND(AH112&gt;0.285,AI112&gt;0.285,AJ112&gt;0.285,AK112&gt;0.285,AL112&gt;0.285),1,0)))</f>
        <v>0</v>
      </c>
      <c r="BA113" s="111" t="s">
        <v>95</v>
      </c>
      <c r="BB113" s="111">
        <f ca="1">IF(AY108=7,COUNTIF(OFFSET($C113,0,0,1,$AY108),"外"),COUNTIF(OFFSET($C113,0,0,1,$AY108),"外")+COUNTIF(OFFSET($C113,-13,DAY(EOMONTH(C106-1,0))-7+$AY108,1,7-$AY108),"外"))</f>
        <v>0</v>
      </c>
      <c r="BC113" s="111">
        <f ca="1">COUNTIF(OFFSET($C113,0,$AY108,1,7),"外")</f>
        <v>0</v>
      </c>
      <c r="BD113" s="111">
        <f ca="1">COUNTIF(OFFSET($C113,0,$AY108+7,1,7),"外")</f>
        <v>0</v>
      </c>
      <c r="BE113" s="111">
        <f ca="1">COUNTIF(OFFSET($C113,0,$AY108+14,1,7),"外")</f>
        <v>0</v>
      </c>
      <c r="BF113" s="111">
        <f ca="1">COUNTIF(OFFSET(C113,0,AY108+21,1,7),"外")</f>
        <v>0</v>
      </c>
      <c r="BG113" s="111">
        <f ca="1">SUM(BB113:BF113)</f>
        <v>0</v>
      </c>
    </row>
    <row r="114" spans="1:59" s="4" customFormat="1" ht="20.149999999999999" customHeight="1" x14ac:dyDescent="0.2">
      <c r="B114" s="45" t="str">
        <f>IF($S$5&lt;&gt;"",$S$5,"-")</f>
        <v>B</v>
      </c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52"/>
      <c r="AH114" s="90">
        <f ca="1">IFERROR(IF(B99="-","-",IF(AY108=7,COUNTIF(OFFSET($C114,0,0,1,$AY108),"○")/(7-BB114),(COUNTIF(OFFSET($C114,0,0,1,$AY108),"○")+COUNTIF(OFFSET($C114,-14,DAY(EOMONTH(C106-1,0))-7+$AY108,1,7-$AY108),"○"))/(7-BB114))),"-")</f>
        <v>0</v>
      </c>
      <c r="AI114" s="89">
        <f ca="1">IF(B114="-","-",COUNTIF(OFFSET($C114,0,$AY108,1,7),"○")/7-BC114)</f>
        <v>0</v>
      </c>
      <c r="AJ114" s="89">
        <f ca="1">IF($B114="-","-",COUNTIF(OFFSET($C114,0,$AY109,1,7),"○")/7-BD114)</f>
        <v>0</v>
      </c>
      <c r="AK114" s="89">
        <f ca="1">IF($B114="-","-",COUNTIF(OFFSET($C114,0,$AY108,1,7),"○")/7-BE114)</f>
        <v>0</v>
      </c>
      <c r="AL114" s="105" t="str">
        <f ca="1">IF($B114="-","-",IF((AY116+SIGN(AY108))&lt;5,"-",COUNTIF(OFFSET(C114,0,AY108+21,1,7),"○")/(7-BF114)))</f>
        <v>-</v>
      </c>
      <c r="AM114" s="154">
        <f t="shared" ref="AM114:AM116" si="141">AU114</f>
        <v>0</v>
      </c>
      <c r="AN114" s="41">
        <f t="shared" ref="AN114" si="142">IFERROR(AM114/AS114,"")</f>
        <v>0</v>
      </c>
      <c r="AO114" s="66" t="str">
        <f t="shared" si="135"/>
        <v>未</v>
      </c>
      <c r="AP114" s="155">
        <f t="shared" si="136"/>
        <v>49</v>
      </c>
      <c r="AQ114" s="75">
        <f t="shared" ref="AQ114:AQ116" si="143">IFERROR(AP114/AT114,"")</f>
        <v>0.21491228070175439</v>
      </c>
      <c r="AR114" s="150">
        <f>COUNT(C107:AG107)</f>
        <v>31</v>
      </c>
      <c r="AS114" s="157">
        <f t="shared" si="137"/>
        <v>31</v>
      </c>
      <c r="AT114" s="151">
        <f t="shared" si="138"/>
        <v>228</v>
      </c>
      <c r="AU114" s="151">
        <f t="shared" si="139"/>
        <v>0</v>
      </c>
      <c r="AV114" s="151">
        <f t="shared" si="140"/>
        <v>49</v>
      </c>
      <c r="AW114" s="40"/>
      <c r="AX114" s="216" t="s">
        <v>92</v>
      </c>
      <c r="AY114" s="196">
        <f>SIGN(AY108)+SIGN(AY112)+AY116</f>
        <v>5</v>
      </c>
      <c r="BA114" s="111" t="s">
        <v>96</v>
      </c>
      <c r="BB114" s="111">
        <f ca="1">IF(AY108=7,COUNTIF(OFFSET($C114,0,0,1,$AY108),"外"),COUNTIF(OFFSET($C114,0,0,1,$AY108),"外")+COUNTIF(OFFSET($C114,-13,DAY(EOMONTH(C106-1,0))-7+$AY108,1,7-$AY108),"外"))</f>
        <v>0</v>
      </c>
      <c r="BC114" s="111">
        <f ca="1">COUNTIF(OFFSET($C114,0,$AY108,1,7),"外")</f>
        <v>0</v>
      </c>
      <c r="BD114" s="111">
        <f ca="1">COUNTIF(OFFSET($C114,0,$AY108+7,1,7),"外")</f>
        <v>0</v>
      </c>
      <c r="BE114" s="111">
        <f ca="1">COUNTIF(OFFSET($C114,0,$AY108+14,1,7),"外")</f>
        <v>0</v>
      </c>
      <c r="BF114" s="111">
        <f ca="1">COUNTIF(OFFSET(C114,0,AY108+21,1,7),"外")</f>
        <v>0</v>
      </c>
      <c r="BG114" s="111">
        <f t="shared" ref="BG114:BG116" ca="1" si="144">SUM(BB114:BF114)</f>
        <v>0</v>
      </c>
    </row>
    <row r="115" spans="1:59" s="4" customFormat="1" ht="20.149999999999999" customHeight="1" x14ac:dyDescent="0.2">
      <c r="B115" s="45" t="str">
        <f>IF($T$5&lt;&gt;"",$T$5,"-")</f>
        <v>C</v>
      </c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52"/>
      <c r="AH115" s="90">
        <f ca="1">IFERROR(IF(B115="-","-",IF(AY108=7,COUNTIF(OFFSET($C115,0,0,1,$AY108),"○")/(7-BB115),(COUNTIF(OFFSET($C115,0,0,1,$AY108),"○")+COUNTIF(OFFSET($C115,-14,DAY(EOMONTH(C106-1,0))-7+$AY108,1,7-$AY108),"○"))/(7-BB115))),"-")</f>
        <v>0</v>
      </c>
      <c r="AI115" s="89">
        <f ca="1">IF(B115="-","-",COUNTIF(OFFSET($C115,0,$AY108,1,7),"○")/7-BC115)</f>
        <v>0</v>
      </c>
      <c r="AJ115" s="89">
        <f ca="1">IF($B115="-","-",COUNTIF(OFFSET($C115,0,$AY108,1,7),"○")/7-BD115)</f>
        <v>0</v>
      </c>
      <c r="AK115" s="89">
        <f ca="1">IF($B115="-","-",COUNTIF(OFFSET($C115,0,$AY108,1,7),"○")/7-BE115)</f>
        <v>0</v>
      </c>
      <c r="AL115" s="105" t="str">
        <f ca="1">IF($B115="-","-",IF((AY116+SIGN(AY108))&lt;5,"-",COUNTIF(OFFSET(C115,0,AY108+21,1,7),"○")/(7-BF115)))</f>
        <v>-</v>
      </c>
      <c r="AM115" s="154">
        <f t="shared" si="141"/>
        <v>0</v>
      </c>
      <c r="AN115" s="41">
        <f>IFERROR(AM115/AS115,"")</f>
        <v>0</v>
      </c>
      <c r="AO115" s="66" t="str">
        <f t="shared" si="135"/>
        <v>未</v>
      </c>
      <c r="AP115" s="155">
        <f t="shared" si="136"/>
        <v>51</v>
      </c>
      <c r="AQ115" s="75">
        <f t="shared" si="143"/>
        <v>0.21888412017167383</v>
      </c>
      <c r="AR115" s="150">
        <f>COUNT(C107:AG107)</f>
        <v>31</v>
      </c>
      <c r="AS115" s="157">
        <f t="shared" si="137"/>
        <v>31</v>
      </c>
      <c r="AT115" s="151">
        <f t="shared" si="138"/>
        <v>233</v>
      </c>
      <c r="AU115" s="151">
        <f t="shared" si="139"/>
        <v>0</v>
      </c>
      <c r="AV115" s="151">
        <f t="shared" si="140"/>
        <v>51</v>
      </c>
      <c r="AW115" s="40"/>
      <c r="AX115" s="217"/>
      <c r="AY115" s="197"/>
      <c r="BA115" s="111" t="s">
        <v>97</v>
      </c>
      <c r="BB115" s="111">
        <f ca="1">IF(AY108=7,COUNTIF(OFFSET($C115,0,0,1,$AY108),"外"),COUNTIF(OFFSET($C115,0,0,1,$AY108),"外")+COUNTIF(OFFSET($C115,-13,DAY(EOMONTH(C106-1,0))-7+$AY108,1,7-$AY108),"外"))</f>
        <v>0</v>
      </c>
      <c r="BC115" s="111">
        <f ca="1">COUNTIF(OFFSET($C115,0,$AY108,1,7),"外")</f>
        <v>0</v>
      </c>
      <c r="BD115" s="111">
        <f ca="1">COUNTIF(OFFSET($C115,0,$AY108+7,1,7),"外")</f>
        <v>0</v>
      </c>
      <c r="BE115" s="111">
        <f ca="1">COUNTIF(OFFSET($C115,0,$AY108+14,1,7),"外")</f>
        <v>0</v>
      </c>
      <c r="BF115" s="111">
        <f ca="1">COUNTIF(OFFSET(C115,0,AY108+21,1,7),"外")</f>
        <v>0</v>
      </c>
      <c r="BG115" s="111">
        <f t="shared" ca="1" si="144"/>
        <v>0</v>
      </c>
    </row>
    <row r="116" spans="1:59" s="4" customFormat="1" ht="20.149999999999999" customHeight="1" x14ac:dyDescent="0.2">
      <c r="B116" s="45" t="str">
        <f>IF($U$5&lt;&gt;"",$U$5,"-")</f>
        <v>-</v>
      </c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52"/>
      <c r="AH116" s="90" t="str">
        <f ca="1">IFERROR(IF(B116="-","-",IF(AY108=7,COUNTIF(OFFSET($C116,0,0,1,$AY108),"○")/(7-BB116),(COUNTIF(OFFSET($C116,0,0,1,$AY108),"○")+COUNTIF(OFFSET($C116,-14,DAY(EOMONTH(C106-1,0))-7+$AY108,1,7-$AY108),"○"))/(7-BB116))),"-")</f>
        <v>-</v>
      </c>
      <c r="AI116" s="89" t="str">
        <f ca="1">IF(B116="-","-",COUNTIF(OFFSET($C116,0,$AY108,1,7),"○")/7-BC116)</f>
        <v>-</v>
      </c>
      <c r="AJ116" s="89" t="str">
        <f ca="1">IF($B116="-","-",COUNTIF(OFFSET($C116,0,$AY108,1,7),"○")/7-BD116)</f>
        <v>-</v>
      </c>
      <c r="AK116" s="89" t="str">
        <f ca="1">IF($B116="-","-",COUNTIF(OFFSET($C116,0,$AY108,1,7),"○")/7-BE116)</f>
        <v>-</v>
      </c>
      <c r="AL116" s="105" t="str">
        <f ca="1">IF($B116="-","-",IF((AY116+SIGN(AY108))&lt;5,"-",COUNTIF(OFFSET(C116,0,AY108+21,1,7),"○")/(7-BF116)))</f>
        <v>-</v>
      </c>
      <c r="AM116" s="154">
        <f t="shared" si="141"/>
        <v>0</v>
      </c>
      <c r="AN116" s="41" t="str">
        <f t="shared" ref="AN116:AN117" si="145">IFERROR(AM116/AS116,"")</f>
        <v/>
      </c>
      <c r="AO116" s="66" t="str">
        <f t="shared" si="135"/>
        <v>-</v>
      </c>
      <c r="AP116" s="155">
        <f t="shared" si="136"/>
        <v>0</v>
      </c>
      <c r="AQ116" s="75" t="str">
        <f t="shared" si="143"/>
        <v/>
      </c>
      <c r="AR116" s="150">
        <f>COUNT(C107:AG107)</f>
        <v>31</v>
      </c>
      <c r="AS116" s="157">
        <f t="shared" si="137"/>
        <v>0</v>
      </c>
      <c r="AT116" s="151">
        <f t="shared" si="138"/>
        <v>0</v>
      </c>
      <c r="AU116" s="151">
        <f t="shared" si="139"/>
        <v>0</v>
      </c>
      <c r="AV116" s="151">
        <f t="shared" si="140"/>
        <v>0</v>
      </c>
      <c r="AW116" s="40"/>
      <c r="AX116" s="194" t="s">
        <v>93</v>
      </c>
      <c r="AY116" s="196">
        <f>ROUNDDOWN((AY110-AY108)/7,0)</f>
        <v>3</v>
      </c>
      <c r="BA116" s="111" t="s">
        <v>98</v>
      </c>
      <c r="BB116" s="111">
        <f ca="1">IF(AY108=7,COUNTIF(OFFSET($C116,0,0,1,$AY108),"外"),COUNTIF(OFFSET($C116,0,0,1,$AY108),"外")+COUNTIF(OFFSET($C116,-13,DAY(EOMONTH(C106-1,0))-7+$AY108,1,7-$AY108),"外"))</f>
        <v>0</v>
      </c>
      <c r="BC116" s="111">
        <f ca="1">COUNTIF(OFFSET($C116,0,$AY108,1,7),"外")</f>
        <v>0</v>
      </c>
      <c r="BD116" s="111">
        <f ca="1">COUNTIF(OFFSET($C116,0,$AY108+7,1,7),"外")</f>
        <v>0</v>
      </c>
      <c r="BE116" s="111">
        <f ca="1">COUNTIF(OFFSET($C116,0,$AY108+14,1,7),"外")</f>
        <v>0</v>
      </c>
      <c r="BF116" s="111">
        <f ca="1">COUNTIF(OFFSET(C116,0,AY108+21,1,7),"外")</f>
        <v>0</v>
      </c>
      <c r="BG116" s="111">
        <f t="shared" ca="1" si="144"/>
        <v>0</v>
      </c>
    </row>
    <row r="117" spans="1:59" s="4" customFormat="1" ht="20.149999999999999" customHeight="1" x14ac:dyDescent="0.2">
      <c r="B117" s="45" t="str">
        <f>IF($V$5&lt;&gt;"",$V$5,"-")</f>
        <v>-</v>
      </c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52"/>
      <c r="AH117" s="90" t="str">
        <f ca="1">IFERROR(IF(B117="-","-",IF(AY108=7,COUNTIF(OFFSET($C117,0,0,1,$AY108),"○")/(7-BB117),(COUNTIF(OFFSET($C117,0,0,1,$AY108),"○")+COUNTIF(OFFSET($C117,-14,DAY(EOMONTH(C106-1,0))-7+$AY108,1,7-$AY108),"○"))/(7-BB117))),"-")</f>
        <v>-</v>
      </c>
      <c r="AI117" s="89" t="str">
        <f ca="1">IF(B117="-","-",COUNTIF(OFFSET($C117,0,$AY108,1,7),"○")/7-BC117)</f>
        <v>-</v>
      </c>
      <c r="AJ117" s="89" t="str">
        <f ca="1">IF($B117="-","-",COUNTIF(OFFSET($C117,0,$AY108,1,7),"○")/7-BD117)</f>
        <v>-</v>
      </c>
      <c r="AK117" s="89" t="str">
        <f ca="1">IF($B117="-","-",COUNTIF(OFFSET($C117,0,$AY108,1,7),"○")/7-BE117)</f>
        <v>-</v>
      </c>
      <c r="AL117" s="105" t="str">
        <f ca="1">IF($B117="-","-",IF((AY116+SIGN(AY108))&lt;5,"-",COUNTIF(OFFSET(C117,0,AY108+21,1,7),"○")/(7-BF117)))</f>
        <v>-</v>
      </c>
      <c r="AM117" s="154">
        <f>AU117</f>
        <v>0</v>
      </c>
      <c r="AN117" s="41" t="str">
        <f t="shared" si="145"/>
        <v/>
      </c>
      <c r="AO117" s="66" t="str">
        <f t="shared" si="135"/>
        <v>-</v>
      </c>
      <c r="AP117" s="155">
        <f t="shared" si="136"/>
        <v>0</v>
      </c>
      <c r="AQ117" s="75" t="str">
        <f>IFERROR(AP117/AT117,"")</f>
        <v/>
      </c>
      <c r="AR117" s="150">
        <f>COUNT(C107:AG107)</f>
        <v>31</v>
      </c>
      <c r="AS117" s="157">
        <f t="shared" si="137"/>
        <v>0</v>
      </c>
      <c r="AT117" s="151">
        <f t="shared" si="138"/>
        <v>0</v>
      </c>
      <c r="AU117" s="151">
        <f t="shared" si="139"/>
        <v>0</v>
      </c>
      <c r="AV117" s="151">
        <f t="shared" si="140"/>
        <v>0</v>
      </c>
      <c r="AW117" s="40"/>
      <c r="AX117" s="195"/>
      <c r="AY117" s="197"/>
      <c r="BA117" s="111" t="s">
        <v>99</v>
      </c>
      <c r="BB117" s="111">
        <f ca="1">IF(AY108=7,COUNTIF(OFFSET($C117,0,0,1,$AY108),"外"),COUNTIF(OFFSET($C117,0,0,1,$AY108),"外")+COUNTIF(OFFSET($C117,-13,DAY(EOMONTH(C106-1,0))-7+$AY108,1,7-$AY108),"外"))</f>
        <v>0</v>
      </c>
      <c r="BC117" s="111">
        <f ca="1">COUNTIF(OFFSET($C117,0,$AY108,1,7),"外")</f>
        <v>0</v>
      </c>
      <c r="BD117" s="111">
        <f ca="1">COUNTIF(OFFSET($C117,0,$AY108+7,1,7),"外")</f>
        <v>0</v>
      </c>
      <c r="BE117" s="111">
        <f ca="1">COUNTIF(OFFSET($C117,0,$AY108+14,1,7),"外")</f>
        <v>0</v>
      </c>
      <c r="BF117" s="111">
        <f ca="1">COUNTIF(OFFSET(C117,0,AY108+21,1,7),"外")</f>
        <v>0</v>
      </c>
      <c r="BG117" s="111">
        <f ca="1">SUM(BB117:BF117)</f>
        <v>0</v>
      </c>
    </row>
    <row r="118" spans="1:59" s="4" customFormat="1" ht="20.149999999999999" customHeight="1" thickBot="1" x14ac:dyDescent="0.25">
      <c r="B118" s="46" t="str">
        <f>IF($W$5&lt;&gt;"",$W$5,"-")</f>
        <v>-</v>
      </c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53"/>
      <c r="AH118" s="91" t="str">
        <f ca="1">IFERROR(IF(B118="-","-",IF(AY108=7,COUNTIF(OFFSET($C118,0,0,1,$AY108),"○")/(7-BB118),(COUNTIF(OFFSET($C118,0,0,1,$AY108),"○")+COUNTIF(OFFSET($C118,-14,DAY(EOMONTH(C106-1,0))-7+$AY108,1,7-$AY108),"○"))/(7-BB118))),"-")</f>
        <v>-</v>
      </c>
      <c r="AI118" s="92" t="str">
        <f ca="1">IF(B118="-","-",COUNTIF(OFFSET($C118,0,$AY108,1,7),"○")/7-BC118)</f>
        <v>-</v>
      </c>
      <c r="AJ118" s="92" t="str">
        <f ca="1">IF($B118="-","-",COUNTIF(OFFSET($C118,0,$AY108,1,7),"○")/7-BD118)</f>
        <v>-</v>
      </c>
      <c r="AK118" s="92" t="str">
        <f ca="1">IF($B118="-","-",COUNTIF(OFFSET($C118,0,$AY108,1,7),"○")/7-BE118)</f>
        <v>-</v>
      </c>
      <c r="AL118" s="106" t="str">
        <f ca="1">IF($B118="-","-",IF((AY116+SIGN(AY108))&lt;5,"-",COUNTIF(OFFSET(C118,0,AY108+21,1,7),"○")/(7-BF118)))</f>
        <v>-</v>
      </c>
      <c r="AM118" s="64">
        <f t="shared" ref="AM118" si="146">AU118</f>
        <v>0</v>
      </c>
      <c r="AN118" s="48" t="str">
        <f>IFERROR(AM118/AS118,"")</f>
        <v/>
      </c>
      <c r="AO118" s="30" t="str">
        <f t="shared" si="135"/>
        <v>-</v>
      </c>
      <c r="AP118" s="71">
        <f t="shared" si="136"/>
        <v>0</v>
      </c>
      <c r="AQ118" s="72" t="str">
        <f t="shared" ref="AQ118" si="147">IFERROR(AP118/AT118,"")</f>
        <v/>
      </c>
      <c r="AR118" s="150">
        <f>COUNT(C107:AG107)</f>
        <v>31</v>
      </c>
      <c r="AS118" s="157">
        <f t="shared" si="137"/>
        <v>0</v>
      </c>
      <c r="AT118" s="151">
        <f t="shared" si="138"/>
        <v>0</v>
      </c>
      <c r="AU118" s="151">
        <f t="shared" si="139"/>
        <v>0</v>
      </c>
      <c r="AV118" s="151">
        <f t="shared" si="140"/>
        <v>0</v>
      </c>
      <c r="AW118" s="40"/>
      <c r="AX118" s="101"/>
      <c r="AY118" s="102"/>
      <c r="BA118" s="111" t="s">
        <v>100</v>
      </c>
      <c r="BB118" s="111">
        <f ca="1">IF(AY108=7,COUNTIF(OFFSET($C118,0,0,1,$AY108),"外"),COUNTIF(OFFSET($C118,0,0,1,$AY108),"外")+COUNTIF(OFFSET($C118,-13,DAY(EOMONTH(C106-1,0))-7+$AY108,1,7-$AY108),"外"))</f>
        <v>0</v>
      </c>
      <c r="BC118" s="111">
        <f ca="1">COUNTIF(OFFSET($C118,0,$AY108,1,7),"外")</f>
        <v>0</v>
      </c>
      <c r="BD118" s="111">
        <f ca="1">COUNTIF(OFFSET($C118,0,$AY108+7,1,7),"外")</f>
        <v>0</v>
      </c>
      <c r="BE118" s="111">
        <f ca="1">COUNTIF(OFFSET($C118,0,$AY108+14,1,7),"外")</f>
        <v>0</v>
      </c>
      <c r="BF118" s="111">
        <f ca="1">COUNTIF(OFFSET(C118,0,AY108+21,1,7),"外")</f>
        <v>0</v>
      </c>
      <c r="BG118" s="111">
        <f t="shared" ref="BG118" ca="1" si="148">SUM(BB118:BF118)</f>
        <v>0</v>
      </c>
    </row>
    <row r="119" spans="1:59" s="4" customFormat="1" ht="13.5" thickBot="1" x14ac:dyDescent="0.25">
      <c r="A119" s="2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2"/>
      <c r="AI119" s="2"/>
      <c r="AJ119" s="2"/>
      <c r="AK119" s="2"/>
      <c r="AL119" s="2"/>
      <c r="AM119" s="2"/>
      <c r="AN119" s="40"/>
      <c r="AO119" s="2"/>
      <c r="AP119" s="2"/>
      <c r="AQ119" s="2"/>
      <c r="AR119" s="32"/>
      <c r="AS119" s="32"/>
      <c r="AT119" s="32"/>
      <c r="AU119" s="32"/>
      <c r="AV119" s="32"/>
    </row>
    <row r="120" spans="1:59" s="4" customFormat="1" ht="13.5" customHeight="1" x14ac:dyDescent="0.2">
      <c r="A120" s="2"/>
      <c r="B120" s="83" t="s">
        <v>0</v>
      </c>
      <c r="C120" s="252">
        <f>DATE(YEAR(C106),MONTH(C106)+1,DAY(C106))</f>
        <v>45809</v>
      </c>
      <c r="D120" s="253"/>
      <c r="E120" s="253"/>
      <c r="F120" s="253"/>
      <c r="G120" s="253"/>
      <c r="H120" s="253"/>
      <c r="I120" s="253"/>
      <c r="J120" s="253"/>
      <c r="K120" s="253"/>
      <c r="L120" s="253"/>
      <c r="M120" s="253"/>
      <c r="N120" s="253"/>
      <c r="O120" s="253"/>
      <c r="P120" s="253"/>
      <c r="Q120" s="253"/>
      <c r="R120" s="253"/>
      <c r="S120" s="253"/>
      <c r="T120" s="253"/>
      <c r="U120" s="253"/>
      <c r="V120" s="253"/>
      <c r="W120" s="253"/>
      <c r="X120" s="253"/>
      <c r="Y120" s="253"/>
      <c r="Z120" s="253"/>
      <c r="AA120" s="253"/>
      <c r="AB120" s="253"/>
      <c r="AC120" s="253"/>
      <c r="AD120" s="253"/>
      <c r="AE120" s="253"/>
      <c r="AF120" s="253"/>
      <c r="AG120" s="253"/>
      <c r="AH120" s="254" t="s">
        <v>113</v>
      </c>
      <c r="AI120" s="255"/>
      <c r="AJ120" s="255"/>
      <c r="AK120" s="255"/>
      <c r="AL120" s="256"/>
      <c r="AM120" s="260" t="s">
        <v>46</v>
      </c>
      <c r="AN120" s="261"/>
      <c r="AO120" s="262"/>
      <c r="AP120" s="266" t="s">
        <v>11</v>
      </c>
      <c r="AQ120" s="267"/>
      <c r="AR120" s="270" t="s">
        <v>15</v>
      </c>
      <c r="AS120" s="206" t="s">
        <v>16</v>
      </c>
      <c r="AT120" s="221" t="s">
        <v>17</v>
      </c>
      <c r="AU120" s="241"/>
      <c r="AV120" s="241"/>
      <c r="AW120" s="40"/>
      <c r="AX120" s="242" t="s">
        <v>88</v>
      </c>
      <c r="AY120" s="243"/>
      <c r="AZ120" s="2"/>
      <c r="BA120" s="2"/>
      <c r="BB120" s="2"/>
      <c r="BC120" s="2"/>
      <c r="BD120" s="2"/>
      <c r="BE120" s="2"/>
      <c r="BF120" s="2"/>
      <c r="BG120" s="2"/>
    </row>
    <row r="121" spans="1:59" s="4" customFormat="1" x14ac:dyDescent="0.2">
      <c r="A121" s="2"/>
      <c r="B121" s="10" t="s">
        <v>1</v>
      </c>
      <c r="C121" s="11">
        <f>DATE(YEAR(C120),MONTH(C120),DAY(C120))</f>
        <v>45809</v>
      </c>
      <c r="D121" s="11">
        <f>IF(MONTH(DATE(YEAR(C121),MONTH(C121),DAY(C121)+1))=MONTH($C120),DATE(YEAR(C121),MONTH(C121),DAY(C121)+1),"")</f>
        <v>45810</v>
      </c>
      <c r="E121" s="11">
        <f t="shared" ref="E121:AG121" si="149">IF(MONTH(DATE(YEAR(D121),MONTH(D121),DAY(D121)+1))=MONTH($C120),DATE(YEAR(D121),MONTH(D121),DAY(D121)+1),"")</f>
        <v>45811</v>
      </c>
      <c r="F121" s="16">
        <f t="shared" si="149"/>
        <v>45812</v>
      </c>
      <c r="G121" s="11">
        <f t="shared" si="149"/>
        <v>45813</v>
      </c>
      <c r="H121" s="11">
        <f t="shared" si="149"/>
        <v>45814</v>
      </c>
      <c r="I121" s="11">
        <f t="shared" si="149"/>
        <v>45815</v>
      </c>
      <c r="J121" s="11">
        <f t="shared" si="149"/>
        <v>45816</v>
      </c>
      <c r="K121" s="11">
        <f t="shared" si="149"/>
        <v>45817</v>
      </c>
      <c r="L121" s="11">
        <f t="shared" si="149"/>
        <v>45818</v>
      </c>
      <c r="M121" s="11">
        <f t="shared" si="149"/>
        <v>45819</v>
      </c>
      <c r="N121" s="11">
        <f t="shared" si="149"/>
        <v>45820</v>
      </c>
      <c r="O121" s="11">
        <f t="shared" si="149"/>
        <v>45821</v>
      </c>
      <c r="P121" s="11">
        <f t="shared" si="149"/>
        <v>45822</v>
      </c>
      <c r="Q121" s="11">
        <f t="shared" si="149"/>
        <v>45823</v>
      </c>
      <c r="R121" s="11">
        <f t="shared" si="149"/>
        <v>45824</v>
      </c>
      <c r="S121" s="11">
        <f t="shared" si="149"/>
        <v>45825</v>
      </c>
      <c r="T121" s="11">
        <f t="shared" si="149"/>
        <v>45826</v>
      </c>
      <c r="U121" s="11">
        <f t="shared" si="149"/>
        <v>45827</v>
      </c>
      <c r="V121" s="11">
        <f t="shared" si="149"/>
        <v>45828</v>
      </c>
      <c r="W121" s="11">
        <f t="shared" si="149"/>
        <v>45829</v>
      </c>
      <c r="X121" s="11">
        <f t="shared" si="149"/>
        <v>45830</v>
      </c>
      <c r="Y121" s="11">
        <f t="shared" si="149"/>
        <v>45831</v>
      </c>
      <c r="Z121" s="11">
        <f t="shared" si="149"/>
        <v>45832</v>
      </c>
      <c r="AA121" s="11">
        <f t="shared" si="149"/>
        <v>45833</v>
      </c>
      <c r="AB121" s="11">
        <f t="shared" si="149"/>
        <v>45834</v>
      </c>
      <c r="AC121" s="11">
        <f t="shared" si="149"/>
        <v>45835</v>
      </c>
      <c r="AD121" s="11">
        <f t="shared" si="149"/>
        <v>45836</v>
      </c>
      <c r="AE121" s="11">
        <f t="shared" si="149"/>
        <v>45837</v>
      </c>
      <c r="AF121" s="18">
        <f t="shared" si="149"/>
        <v>45838</v>
      </c>
      <c r="AG121" s="18" t="str">
        <f t="shared" si="149"/>
        <v/>
      </c>
      <c r="AH121" s="257"/>
      <c r="AI121" s="258"/>
      <c r="AJ121" s="258"/>
      <c r="AK121" s="258"/>
      <c r="AL121" s="259"/>
      <c r="AM121" s="263"/>
      <c r="AN121" s="264"/>
      <c r="AO121" s="265"/>
      <c r="AP121" s="268"/>
      <c r="AQ121" s="269"/>
      <c r="AR121" s="271"/>
      <c r="AS121" s="207"/>
      <c r="AT121" s="221"/>
      <c r="AU121" s="241"/>
      <c r="AV121" s="241"/>
      <c r="AW121" s="40"/>
      <c r="AX121" s="244"/>
      <c r="AY121" s="245"/>
      <c r="AZ121" s="2"/>
      <c r="BA121" s="2"/>
      <c r="BB121" s="2"/>
      <c r="BC121" s="2"/>
      <c r="BD121" s="2"/>
      <c r="BE121" s="2"/>
      <c r="BF121" s="2"/>
      <c r="BG121" s="2"/>
    </row>
    <row r="122" spans="1:59" s="4" customFormat="1" ht="13" customHeight="1" x14ac:dyDescent="0.2">
      <c r="A122" s="2"/>
      <c r="B122" s="10" t="s">
        <v>2</v>
      </c>
      <c r="C122" s="12" t="str">
        <f t="shared" ref="C122:AG122" si="150">TEXT(C121,"aaa")</f>
        <v>日</v>
      </c>
      <c r="D122" s="12" t="str">
        <f t="shared" si="150"/>
        <v>月</v>
      </c>
      <c r="E122" s="12" t="str">
        <f t="shared" si="150"/>
        <v>火</v>
      </c>
      <c r="F122" s="17" t="str">
        <f t="shared" si="150"/>
        <v>水</v>
      </c>
      <c r="G122" s="12" t="str">
        <f t="shared" si="150"/>
        <v>木</v>
      </c>
      <c r="H122" s="12" t="str">
        <f t="shared" si="150"/>
        <v>金</v>
      </c>
      <c r="I122" s="12" t="str">
        <f t="shared" si="150"/>
        <v>土</v>
      </c>
      <c r="J122" s="12" t="str">
        <f t="shared" si="150"/>
        <v>日</v>
      </c>
      <c r="K122" s="12" t="str">
        <f t="shared" si="150"/>
        <v>月</v>
      </c>
      <c r="L122" s="12" t="str">
        <f t="shared" si="150"/>
        <v>火</v>
      </c>
      <c r="M122" s="12" t="str">
        <f t="shared" si="150"/>
        <v>水</v>
      </c>
      <c r="N122" s="12" t="str">
        <f t="shared" si="150"/>
        <v>木</v>
      </c>
      <c r="O122" s="12" t="str">
        <f t="shared" si="150"/>
        <v>金</v>
      </c>
      <c r="P122" s="12" t="str">
        <f t="shared" si="150"/>
        <v>土</v>
      </c>
      <c r="Q122" s="12" t="str">
        <f t="shared" si="150"/>
        <v>日</v>
      </c>
      <c r="R122" s="12" t="str">
        <f t="shared" si="150"/>
        <v>月</v>
      </c>
      <c r="S122" s="12" t="str">
        <f t="shared" si="150"/>
        <v>火</v>
      </c>
      <c r="T122" s="12" t="str">
        <f t="shared" si="150"/>
        <v>水</v>
      </c>
      <c r="U122" s="12" t="str">
        <f t="shared" si="150"/>
        <v>木</v>
      </c>
      <c r="V122" s="12" t="str">
        <f t="shared" si="150"/>
        <v>金</v>
      </c>
      <c r="W122" s="12" t="str">
        <f t="shared" si="150"/>
        <v>土</v>
      </c>
      <c r="X122" s="12" t="str">
        <f t="shared" si="150"/>
        <v>日</v>
      </c>
      <c r="Y122" s="12" t="str">
        <f t="shared" si="150"/>
        <v>月</v>
      </c>
      <c r="Z122" s="12" t="str">
        <f t="shared" si="150"/>
        <v>火</v>
      </c>
      <c r="AA122" s="12" t="str">
        <f t="shared" si="150"/>
        <v>水</v>
      </c>
      <c r="AB122" s="12" t="str">
        <f t="shared" si="150"/>
        <v>木</v>
      </c>
      <c r="AC122" s="12" t="str">
        <f t="shared" si="150"/>
        <v>金</v>
      </c>
      <c r="AD122" s="12" t="str">
        <f t="shared" si="150"/>
        <v>土</v>
      </c>
      <c r="AE122" s="12" t="str">
        <f t="shared" si="150"/>
        <v>日</v>
      </c>
      <c r="AF122" s="19" t="str">
        <f t="shared" si="150"/>
        <v>月</v>
      </c>
      <c r="AG122" s="19" t="str">
        <f t="shared" si="150"/>
        <v/>
      </c>
      <c r="AH122" s="246" t="s">
        <v>83</v>
      </c>
      <c r="AI122" s="247" t="s">
        <v>84</v>
      </c>
      <c r="AJ122" s="247" t="s">
        <v>85</v>
      </c>
      <c r="AK122" s="247" t="s">
        <v>86</v>
      </c>
      <c r="AL122" s="248" t="s">
        <v>87</v>
      </c>
      <c r="AM122" s="249" t="s">
        <v>40</v>
      </c>
      <c r="AN122" s="228" t="s">
        <v>12</v>
      </c>
      <c r="AO122" s="231" t="s">
        <v>47</v>
      </c>
      <c r="AP122" s="234" t="s">
        <v>40</v>
      </c>
      <c r="AQ122" s="237" t="s">
        <v>13</v>
      </c>
      <c r="AR122" s="240"/>
      <c r="AS122" s="221"/>
      <c r="AT122" s="221"/>
      <c r="AU122" s="149"/>
      <c r="AV122" s="149"/>
      <c r="AW122" s="40"/>
      <c r="AX122" s="223" t="s">
        <v>89</v>
      </c>
      <c r="AY122" s="224">
        <f>ABS(IF(WEEKDAY(C120,3)=0,7,WEEKDAY(C120,3)-7))</f>
        <v>1</v>
      </c>
      <c r="AZ122" s="2"/>
      <c r="BA122" s="2"/>
      <c r="BB122" s="2"/>
      <c r="BC122" s="2"/>
      <c r="BD122" s="2"/>
      <c r="BE122" s="2"/>
      <c r="BF122" s="2"/>
      <c r="BG122" s="2"/>
    </row>
    <row r="123" spans="1:59" s="4" customFormat="1" ht="26" customHeight="1" x14ac:dyDescent="0.2">
      <c r="A123" s="3"/>
      <c r="B123" s="225" t="s">
        <v>3</v>
      </c>
      <c r="C123" s="218" t="str">
        <f>IFERROR(VLOOKUP(C121,祝日一覧!$A:$C,3,FALSE),"")</f>
        <v/>
      </c>
      <c r="D123" s="218" t="str">
        <f>IFERROR(VLOOKUP(D121,祝日一覧!$A:$C,3,FALSE),"")</f>
        <v/>
      </c>
      <c r="E123" s="218" t="str">
        <f>IFERROR(VLOOKUP(E121,祝日一覧!$A:$C,3,FALSE),"")</f>
        <v/>
      </c>
      <c r="F123" s="218" t="str">
        <f>IFERROR(VLOOKUP(F121,祝日一覧!$A:$C,3,FALSE),"")</f>
        <v/>
      </c>
      <c r="G123" s="218" t="str">
        <f>IFERROR(VLOOKUP(G121,祝日一覧!$A:$C,3,FALSE),"")</f>
        <v/>
      </c>
      <c r="H123" s="218" t="str">
        <f>IFERROR(VLOOKUP(H121,祝日一覧!$A:$C,3,FALSE),"")</f>
        <v/>
      </c>
      <c r="I123" s="218" t="str">
        <f>IFERROR(VLOOKUP(I121,祝日一覧!$A:$C,3,FALSE),"")</f>
        <v/>
      </c>
      <c r="J123" s="218" t="str">
        <f>IFERROR(VLOOKUP(J121,祝日一覧!$A:$C,3,FALSE),"")</f>
        <v/>
      </c>
      <c r="K123" s="218" t="str">
        <f>IFERROR(VLOOKUP(K121,祝日一覧!$A:$C,3,FALSE),"")</f>
        <v/>
      </c>
      <c r="L123" s="218" t="str">
        <f>IFERROR(VLOOKUP(L121,祝日一覧!$A:$C,3,FALSE),"")</f>
        <v/>
      </c>
      <c r="M123" s="218" t="str">
        <f>IFERROR(VLOOKUP(M121,祝日一覧!$A:$C,3,FALSE),"")</f>
        <v/>
      </c>
      <c r="N123" s="218" t="str">
        <f>IFERROR(VLOOKUP(N121,祝日一覧!$A:$C,3,FALSE),"")</f>
        <v/>
      </c>
      <c r="O123" s="218" t="str">
        <f>IFERROR(VLOOKUP(O121,祝日一覧!$A:$C,3,FALSE),"")</f>
        <v/>
      </c>
      <c r="P123" s="218" t="str">
        <f>IFERROR(VLOOKUP(P121,祝日一覧!$A:$C,3,FALSE),"")</f>
        <v/>
      </c>
      <c r="Q123" s="218" t="str">
        <f>IFERROR(VLOOKUP(Q121,祝日一覧!$A:$C,3,FALSE),"")</f>
        <v/>
      </c>
      <c r="R123" s="218" t="str">
        <f>IFERROR(VLOOKUP(R121,祝日一覧!$A:$C,3,FALSE),"")</f>
        <v/>
      </c>
      <c r="S123" s="218" t="str">
        <f>IFERROR(VLOOKUP(S121,祝日一覧!$A:$C,3,FALSE),"")</f>
        <v/>
      </c>
      <c r="T123" s="218" t="str">
        <f>IFERROR(VLOOKUP(T121,祝日一覧!$A:$C,3,FALSE),"")</f>
        <v/>
      </c>
      <c r="U123" s="218" t="str">
        <f>IFERROR(VLOOKUP(U121,祝日一覧!$A:$C,3,FALSE),"")</f>
        <v/>
      </c>
      <c r="V123" s="218" t="str">
        <f>IFERROR(VLOOKUP(V121,祝日一覧!$A:$C,3,FALSE),"")</f>
        <v/>
      </c>
      <c r="W123" s="218" t="str">
        <f>IFERROR(VLOOKUP(W121,祝日一覧!$A:$C,3,FALSE),"")</f>
        <v/>
      </c>
      <c r="X123" s="218" t="str">
        <f>IFERROR(VLOOKUP(X121,祝日一覧!$A:$C,3,FALSE),"")</f>
        <v/>
      </c>
      <c r="Y123" s="218" t="str">
        <f>IFERROR(VLOOKUP(Y121,祝日一覧!$A:$C,3,FALSE),"")</f>
        <v/>
      </c>
      <c r="Z123" s="218" t="str">
        <f>IFERROR(VLOOKUP(Z121,祝日一覧!$A:$C,3,FALSE),"")</f>
        <v/>
      </c>
      <c r="AA123" s="218" t="str">
        <f>IFERROR(VLOOKUP(AA121,祝日一覧!$A:$C,3,FALSE),"")</f>
        <v/>
      </c>
      <c r="AB123" s="218" t="str">
        <f>IFERROR(VLOOKUP(AB121,祝日一覧!$A:$C,3,FALSE),"")</f>
        <v/>
      </c>
      <c r="AC123" s="218" t="str">
        <f>IFERROR(VLOOKUP(AC121,祝日一覧!$A:$C,3,FALSE),"")</f>
        <v/>
      </c>
      <c r="AD123" s="218" t="str">
        <f>IFERROR(VLOOKUP(AD121,祝日一覧!$A:$C,3,FALSE),"")</f>
        <v/>
      </c>
      <c r="AE123" s="218" t="str">
        <f>IFERROR(VLOOKUP(AE121,祝日一覧!$A:$C,3,FALSE),"")</f>
        <v/>
      </c>
      <c r="AF123" s="218" t="str">
        <f>IFERROR(VLOOKUP(AF121,祝日一覧!$A:$C,3,FALSE),"")</f>
        <v/>
      </c>
      <c r="AG123" s="218" t="str">
        <f>IFERROR(VLOOKUP(AG121,祝日一覧!$A:$C,3,FALSE),"")</f>
        <v/>
      </c>
      <c r="AH123" s="246"/>
      <c r="AI123" s="247"/>
      <c r="AJ123" s="247"/>
      <c r="AK123" s="247"/>
      <c r="AL123" s="248"/>
      <c r="AM123" s="250"/>
      <c r="AN123" s="229"/>
      <c r="AO123" s="232"/>
      <c r="AP123" s="235"/>
      <c r="AQ123" s="238"/>
      <c r="AR123" s="240"/>
      <c r="AS123" s="221"/>
      <c r="AT123" s="222"/>
      <c r="AU123" s="148"/>
      <c r="AV123" s="149"/>
      <c r="AW123" s="40"/>
      <c r="AX123" s="223"/>
      <c r="AY123" s="224"/>
      <c r="AZ123" s="3"/>
      <c r="BA123" s="3"/>
      <c r="BB123" s="3"/>
      <c r="BC123" s="3"/>
      <c r="BD123" s="3"/>
      <c r="BE123" s="3"/>
      <c r="BF123" s="3"/>
      <c r="BG123" s="3"/>
    </row>
    <row r="124" spans="1:59" s="4" customFormat="1" ht="37" customHeight="1" x14ac:dyDescent="0.2">
      <c r="A124" s="3"/>
      <c r="B124" s="226"/>
      <c r="C124" s="21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  <c r="O124" s="219"/>
      <c r="P124" s="219"/>
      <c r="Q124" s="219"/>
      <c r="R124" s="219"/>
      <c r="S124" s="219"/>
      <c r="T124" s="219"/>
      <c r="U124" s="219"/>
      <c r="V124" s="219"/>
      <c r="W124" s="219"/>
      <c r="X124" s="219"/>
      <c r="Y124" s="219"/>
      <c r="Z124" s="219"/>
      <c r="AA124" s="219"/>
      <c r="AB124" s="219"/>
      <c r="AC124" s="219"/>
      <c r="AD124" s="219"/>
      <c r="AE124" s="219"/>
      <c r="AF124" s="219"/>
      <c r="AG124" s="219"/>
      <c r="AH124" s="93" t="str">
        <f>IF($AY122=7,DBCS(1&amp;"日～"&amp;7&amp;"日"),DBCS("前"&amp;DAY(EOMONTH($C120-1,0))-6+$AY122&amp;"日～"&amp;$AY122&amp;"日"))</f>
        <v>前２６日～１日</v>
      </c>
      <c r="AI124" s="112" t="str">
        <f>DBCS($AY122+1&amp;"日～"&amp;$AY122+7&amp;"日")</f>
        <v>２日～８日</v>
      </c>
      <c r="AJ124" s="112" t="str">
        <f>DBCS($AY122+8&amp;"日～"&amp;$AY122+14&amp;"日")</f>
        <v>９日～１５日</v>
      </c>
      <c r="AK124" s="112" t="str">
        <f>DBCS($AY122+15&amp;"日～"&amp;$AY122+21&amp;"日")</f>
        <v>１６日～２２日</v>
      </c>
      <c r="AL124" s="113" t="str">
        <f>IF(AND(AY122=7,AY126=0),"-",IF($AY130=3,"-",DBCS($AY122+22&amp;"日～"&amp;$AY122+28&amp;"日")))</f>
        <v>２３日～２９日</v>
      </c>
      <c r="AM124" s="250"/>
      <c r="AN124" s="229"/>
      <c r="AO124" s="232"/>
      <c r="AP124" s="235"/>
      <c r="AQ124" s="238"/>
      <c r="AR124" s="152"/>
      <c r="AS124" s="147"/>
      <c r="AT124" s="147"/>
      <c r="AU124" s="156"/>
      <c r="AV124" s="156"/>
      <c r="AW124" s="40"/>
      <c r="AX124" s="99" t="s">
        <v>90</v>
      </c>
      <c r="AY124" s="100">
        <f>DAY(EOMONTH(C120,0))</f>
        <v>30</v>
      </c>
      <c r="AZ124" s="3"/>
      <c r="BA124" s="211" t="s">
        <v>105</v>
      </c>
      <c r="BB124" s="212"/>
      <c r="BC124" s="212"/>
      <c r="BD124" s="212"/>
      <c r="BE124" s="212"/>
      <c r="BF124" s="212"/>
      <c r="BG124" s="213"/>
    </row>
    <row r="125" spans="1:59" s="4" customFormat="1" ht="17.5" customHeight="1" x14ac:dyDescent="0.2">
      <c r="A125" s="3"/>
      <c r="B125" s="226"/>
      <c r="C125" s="21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  <c r="O125" s="219"/>
      <c r="P125" s="219"/>
      <c r="Q125" s="219"/>
      <c r="R125" s="219"/>
      <c r="S125" s="219"/>
      <c r="T125" s="219"/>
      <c r="U125" s="219"/>
      <c r="V125" s="219"/>
      <c r="W125" s="219"/>
      <c r="X125" s="219"/>
      <c r="Y125" s="219"/>
      <c r="Z125" s="219"/>
      <c r="AA125" s="219"/>
      <c r="AB125" s="219"/>
      <c r="AC125" s="219"/>
      <c r="AD125" s="219"/>
      <c r="AE125" s="219"/>
      <c r="AF125" s="219"/>
      <c r="AG125" s="219"/>
      <c r="AH125" s="93" t="str">
        <f ca="1">IF(AH126&gt;=0.285,"達成","未")</f>
        <v>未</v>
      </c>
      <c r="AI125" s="166" t="str">
        <f ca="1">IF(AI126&gt;=0.285,"達成","未")</f>
        <v>未</v>
      </c>
      <c r="AJ125" s="166" t="str">
        <f t="shared" ref="AJ125" ca="1" si="151">IF(AJ126&gt;=0.285,"達成","未")</f>
        <v>未</v>
      </c>
      <c r="AK125" s="166" t="str">
        <f t="shared" ref="AK125" ca="1" si="152">IF(AK126&gt;=0.285,"達成","未")</f>
        <v>未</v>
      </c>
      <c r="AL125" s="167" t="str">
        <f ca="1">IF(AL126="-","-",IF(AL126&gt;=0.285,"達成","未"))</f>
        <v>未</v>
      </c>
      <c r="AM125" s="251"/>
      <c r="AN125" s="230"/>
      <c r="AO125" s="233"/>
      <c r="AP125" s="236"/>
      <c r="AQ125" s="239"/>
      <c r="AR125" s="163"/>
      <c r="AS125" s="164"/>
      <c r="AT125" s="164"/>
      <c r="AU125" s="165"/>
      <c r="AV125" s="165"/>
      <c r="AW125" s="40"/>
      <c r="AX125" s="99"/>
      <c r="AY125" s="100"/>
      <c r="AZ125" s="3"/>
      <c r="BA125" s="160"/>
      <c r="BB125" s="161"/>
      <c r="BC125" s="161"/>
      <c r="BD125" s="161"/>
      <c r="BE125" s="161"/>
      <c r="BF125" s="161"/>
      <c r="BG125" s="162"/>
    </row>
    <row r="126" spans="1:59" s="4" customFormat="1" ht="20.149999999999999" customHeight="1" thickBot="1" x14ac:dyDescent="0.25">
      <c r="B126" s="226"/>
      <c r="C126" s="219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  <c r="O126" s="219"/>
      <c r="P126" s="219"/>
      <c r="Q126" s="219"/>
      <c r="R126" s="219"/>
      <c r="S126" s="219"/>
      <c r="T126" s="219"/>
      <c r="U126" s="219"/>
      <c r="V126" s="219"/>
      <c r="W126" s="219"/>
      <c r="X126" s="219"/>
      <c r="Y126" s="219"/>
      <c r="Z126" s="219"/>
      <c r="AA126" s="219"/>
      <c r="AB126" s="219"/>
      <c r="AC126" s="219"/>
      <c r="AD126" s="219"/>
      <c r="AE126" s="219"/>
      <c r="AF126" s="219"/>
      <c r="AG126" s="219"/>
      <c r="AH126" s="114">
        <f ca="1">AVERAGE(AH127:AH132)</f>
        <v>0</v>
      </c>
      <c r="AI126" s="115">
        <f t="shared" ref="AI126:AK126" ca="1" si="153">AVERAGE(AI127:AI132)</f>
        <v>0</v>
      </c>
      <c r="AJ126" s="115">
        <f t="shared" ca="1" si="153"/>
        <v>0</v>
      </c>
      <c r="AK126" s="115">
        <f t="shared" ca="1" si="153"/>
        <v>0</v>
      </c>
      <c r="AL126" s="104">
        <f ca="1">IFERROR(AVERAGE(AL127:AL132),"-")</f>
        <v>0</v>
      </c>
      <c r="AM126" s="64"/>
      <c r="AN126" s="48">
        <f>AVERAGE(AN127:AN132)</f>
        <v>0</v>
      </c>
      <c r="AO126" s="30" t="str">
        <f>IF(AN126&gt;=0.285,"達成","未")</f>
        <v>未</v>
      </c>
      <c r="AP126" s="71"/>
      <c r="AQ126" s="72">
        <f>AVERAGE(AQ127:AQ132)</f>
        <v>0.20090225165278097</v>
      </c>
      <c r="AR126" s="62" t="s">
        <v>15</v>
      </c>
      <c r="AS126" s="49" t="s">
        <v>16</v>
      </c>
      <c r="AT126" s="50" t="s">
        <v>58</v>
      </c>
      <c r="AU126" s="38" t="s">
        <v>56</v>
      </c>
      <c r="AV126" s="153" t="s">
        <v>57</v>
      </c>
      <c r="AW126" s="60" t="s">
        <v>66</v>
      </c>
      <c r="AX126" s="214" t="s">
        <v>91</v>
      </c>
      <c r="AY126" s="215">
        <f>MOD(AY124-AY122,7)</f>
        <v>1</v>
      </c>
      <c r="AZ126" s="97" t="s">
        <v>106</v>
      </c>
      <c r="BA126" s="111"/>
      <c r="BB126" s="111" t="s">
        <v>83</v>
      </c>
      <c r="BC126" s="111" t="s">
        <v>84</v>
      </c>
      <c r="BD126" s="111" t="s">
        <v>85</v>
      </c>
      <c r="BE126" s="111" t="s">
        <v>86</v>
      </c>
      <c r="BF126" s="111" t="s">
        <v>87</v>
      </c>
      <c r="BG126" s="111" t="s">
        <v>101</v>
      </c>
    </row>
    <row r="127" spans="1:59" s="4" customFormat="1" ht="20.149999999999999" customHeight="1" x14ac:dyDescent="0.2">
      <c r="B127" s="51" t="str">
        <f>IF($R$5&lt;&gt;"",$R$5,"-")</f>
        <v>A</v>
      </c>
      <c r="C127" s="84"/>
      <c r="D127" s="84"/>
      <c r="E127" s="84"/>
      <c r="F127" s="84"/>
      <c r="G127" s="84"/>
      <c r="H127" s="84"/>
      <c r="I127" s="84"/>
      <c r="J127" s="84"/>
      <c r="K127" s="84"/>
      <c r="L127" s="84"/>
      <c r="M127" s="84"/>
      <c r="N127" s="84"/>
      <c r="O127" s="84"/>
      <c r="P127" s="84"/>
      <c r="Q127" s="84"/>
      <c r="R127" s="84"/>
      <c r="S127" s="84"/>
      <c r="T127" s="84"/>
      <c r="U127" s="84"/>
      <c r="V127" s="84"/>
      <c r="W127" s="84"/>
      <c r="X127" s="84"/>
      <c r="Y127" s="84"/>
      <c r="Z127" s="84"/>
      <c r="AA127" s="84"/>
      <c r="AB127" s="84"/>
      <c r="AC127" s="84"/>
      <c r="AD127" s="84"/>
      <c r="AE127" s="84"/>
      <c r="AF127" s="84"/>
      <c r="AG127" s="84"/>
      <c r="AH127" s="122">
        <f ca="1">IFERROR(IF(B127="-","-",IF(AY122=7,COUNTIF(OFFSET($C127,0,0,1,$AY122),"○")/(7-BB127),(COUNTIF(OFFSET($C127,0,0,1,$AY122),"○")+COUNTIF(OFFSET($C127,-14,DAY(EOMONTH(C120-1,0))-7+$AY122,1,7-$AY122),"○"))/(7-BB127))),"-")</f>
        <v>0</v>
      </c>
      <c r="AI127" s="116">
        <f ca="1">IF($B127="-","-",COUNTIF(OFFSET($C127,0,$AY122,1,7),"○")/7-BC127)</f>
        <v>0</v>
      </c>
      <c r="AJ127" s="145">
        <f ca="1">IF($B127="-","-",COUNTIF(OFFSET($C127,0,$AY122,1,7),"○")/7-BD127)</f>
        <v>0</v>
      </c>
      <c r="AK127" s="145">
        <f ca="1">IF($B127="-","-",COUNTIF(OFFSET($C127,0,$AY122,1,7),"○")/7-BE127)</f>
        <v>0</v>
      </c>
      <c r="AL127" s="146">
        <f ca="1">IF($B127="-","-",IF((AY130+SIGN(AY122))&lt;5,"-",COUNTIF(OFFSET(C127,0,AY122+21,1,7),"○")/(7-BF127)))</f>
        <v>0</v>
      </c>
      <c r="AM127" s="65">
        <f>AU127</f>
        <v>0</v>
      </c>
      <c r="AN127" s="41">
        <f>IFERROR(AM127/AS127,"")</f>
        <v>0</v>
      </c>
      <c r="AO127" s="67" t="str">
        <f t="shared" ref="AO127:AO132" si="154">IFERROR(IF(B127="-",B127,IF(AM127/AS127&gt;=0.285,"達成","未")),"-")</f>
        <v>未</v>
      </c>
      <c r="AP127" s="73">
        <f t="shared" ref="AP127:AP132" si="155">AV127</f>
        <v>58</v>
      </c>
      <c r="AQ127" s="74">
        <f>IFERROR(AP127/AT127,"")</f>
        <v>0.21886792452830189</v>
      </c>
      <c r="AR127" s="150">
        <f>COUNT(C121:AG121)</f>
        <v>30</v>
      </c>
      <c r="AS127" s="157">
        <f t="shared" ref="AS127:AS132" si="156">IF(OR(B127="-",B127=""),0,IFERROR(AR127-COUNTIF(C127:AG127,"外"),))</f>
        <v>30</v>
      </c>
      <c r="AT127" s="151">
        <f t="shared" ref="AT127:AT132" si="157">AS127+AT113</f>
        <v>265</v>
      </c>
      <c r="AU127" s="151">
        <f t="shared" ref="AU127:AU132" si="158">COUNTIF(C127:AG127,"○")</f>
        <v>0</v>
      </c>
      <c r="AV127" s="151">
        <f t="shared" ref="AV127:AV132" si="159">AV113+AU127</f>
        <v>58</v>
      </c>
      <c r="AW127" s="98">
        <f>IF(C120&gt;DATE($K$6,$M$6,1),0,IF(SUM(AS127:AS132)=0,1,IF(AO126="達成",1,0)))</f>
        <v>0</v>
      </c>
      <c r="AX127" s="214"/>
      <c r="AY127" s="215"/>
      <c r="AZ127" s="98">
        <f>IF(C120&gt;DATE($K$6,$M$6,1),0,IF(SUM(AS127:AS132)=0,1,IF(AND(AH126&gt;0.285,AI126&gt;0.285,AJ126&gt;0.285,AK126&gt;0.285,AL126&gt;0.285),1,0)))</f>
        <v>0</v>
      </c>
      <c r="BA127" s="111" t="s">
        <v>95</v>
      </c>
      <c r="BB127" s="111">
        <f ca="1">IF(AY122=7,COUNTIF(OFFSET($C127,0,0,1,$AY122),"外"),COUNTIF(OFFSET($C127,0,0,1,$AY122),"外")+COUNTIF(OFFSET($C127,-13,DAY(EOMONTH(C120-1,0))-7+$AY122,1,7-$AY122),"外"))</f>
        <v>0</v>
      </c>
      <c r="BC127" s="111">
        <f ca="1">COUNTIF(OFFSET($C127,0,$AY122,1,7),"外")</f>
        <v>0</v>
      </c>
      <c r="BD127" s="111">
        <f ca="1">COUNTIF(OFFSET($C127,0,$AY122+7,1,7),"外")</f>
        <v>0</v>
      </c>
      <c r="BE127" s="111">
        <f ca="1">COUNTIF(OFFSET($C127,0,$AY122+14,1,7),"外")</f>
        <v>0</v>
      </c>
      <c r="BF127" s="111">
        <f ca="1">COUNTIF(OFFSET(C127,0,AY122+21,1,7),"外")</f>
        <v>0</v>
      </c>
      <c r="BG127" s="111">
        <f ca="1">SUM(BB127:BF127)</f>
        <v>0</v>
      </c>
    </row>
    <row r="128" spans="1:59" s="4" customFormat="1" ht="20.149999999999999" customHeight="1" x14ac:dyDescent="0.2">
      <c r="B128" s="45" t="str">
        <f>IF($S$5&lt;&gt;"",$S$5,"-")</f>
        <v>B</v>
      </c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90">
        <f ca="1">IFERROR(IF(B113="-","-",IF(AY122=7,COUNTIF(OFFSET($C128,0,0,1,$AY122),"○")/(7-BB128),(COUNTIF(OFFSET($C128,0,0,1,$AY122),"○")+COUNTIF(OFFSET($C128,-14,DAY(EOMONTH(C120-1,0))-7+$AY122,1,7-$AY122),"○"))/(7-BB128))),"-")</f>
        <v>0</v>
      </c>
      <c r="AI128" s="89">
        <f ca="1">IF(B128="-","-",COUNTIF(OFFSET($C128,0,$AY122,1,7),"○")/7-BC128)</f>
        <v>0</v>
      </c>
      <c r="AJ128" s="89">
        <f ca="1">IF($B128="-","-",COUNTIF(OFFSET($C128,0,$AY123,1,7),"○")/7-BD128)</f>
        <v>0</v>
      </c>
      <c r="AK128" s="89">
        <f ca="1">IF($B128="-","-",COUNTIF(OFFSET($C128,0,$AY122,1,7),"○")/7-BE128)</f>
        <v>0</v>
      </c>
      <c r="AL128" s="105">
        <f ca="1">IF($B128="-","-",IF((AY130+SIGN(AY122))&lt;5,"-",COUNTIF(OFFSET(C128,0,AY122+21,1,7),"○")/(7-BF128)))</f>
        <v>0</v>
      </c>
      <c r="AM128" s="154">
        <f t="shared" ref="AM128:AM130" si="160">AU128</f>
        <v>0</v>
      </c>
      <c r="AN128" s="41">
        <f t="shared" ref="AN128" si="161">IFERROR(AM128/AS128,"")</f>
        <v>0</v>
      </c>
      <c r="AO128" s="66" t="str">
        <f t="shared" si="154"/>
        <v>未</v>
      </c>
      <c r="AP128" s="155">
        <f t="shared" si="155"/>
        <v>49</v>
      </c>
      <c r="AQ128" s="75">
        <f t="shared" ref="AQ128:AQ130" si="162">IFERROR(AP128/AT128,"")</f>
        <v>0.18992248062015504</v>
      </c>
      <c r="AR128" s="150">
        <f>COUNT(C121:AG121)</f>
        <v>30</v>
      </c>
      <c r="AS128" s="157">
        <f t="shared" si="156"/>
        <v>30</v>
      </c>
      <c r="AT128" s="151">
        <f t="shared" si="157"/>
        <v>258</v>
      </c>
      <c r="AU128" s="151">
        <f t="shared" si="158"/>
        <v>0</v>
      </c>
      <c r="AV128" s="151">
        <f t="shared" si="159"/>
        <v>49</v>
      </c>
      <c r="AW128" s="40"/>
      <c r="AX128" s="216" t="s">
        <v>92</v>
      </c>
      <c r="AY128" s="196">
        <f>SIGN(AY122)+SIGN(AY126)+AY130</f>
        <v>6</v>
      </c>
      <c r="BA128" s="111" t="s">
        <v>96</v>
      </c>
      <c r="BB128" s="111">
        <f ca="1">IF(AY122=7,COUNTIF(OFFSET($C128,0,0,1,$AY122),"外"),COUNTIF(OFFSET($C128,0,0,1,$AY122),"外")+COUNTIF(OFFSET($C128,-13,DAY(EOMONTH(C120-1,0))-7+$AY122,1,7-$AY122),"外"))</f>
        <v>0</v>
      </c>
      <c r="BC128" s="111">
        <f ca="1">COUNTIF(OFFSET($C128,0,$AY122,1,7),"外")</f>
        <v>0</v>
      </c>
      <c r="BD128" s="111">
        <f ca="1">COUNTIF(OFFSET($C128,0,$AY122+7,1,7),"外")</f>
        <v>0</v>
      </c>
      <c r="BE128" s="111">
        <f ca="1">COUNTIF(OFFSET($C128,0,$AY122+14,1,7),"外")</f>
        <v>0</v>
      </c>
      <c r="BF128" s="111">
        <f ca="1">COUNTIF(OFFSET(C128,0,AY122+21,1,7),"外")</f>
        <v>0</v>
      </c>
      <c r="BG128" s="111">
        <f t="shared" ref="BG128:BG130" ca="1" si="163">SUM(BB128:BF128)</f>
        <v>0</v>
      </c>
    </row>
    <row r="129" spans="1:59" s="4" customFormat="1" ht="20.149999999999999" customHeight="1" x14ac:dyDescent="0.2">
      <c r="B129" s="45" t="str">
        <f>IF($T$5&lt;&gt;"",$T$5,"-")</f>
        <v>C</v>
      </c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90">
        <f ca="1">IFERROR(IF(B129="-","-",IF(AY122=7,COUNTIF(OFFSET($C129,0,0,1,$AY122),"○")/(7-BB129),(COUNTIF(OFFSET($C129,0,0,1,$AY122),"○")+COUNTIF(OFFSET($C129,-14,DAY(EOMONTH(C120-1,0))-7+$AY122,1,7-$AY122),"○"))/(7-BB129))),"-")</f>
        <v>0</v>
      </c>
      <c r="AI129" s="89">
        <f ca="1">IF(B129="-","-",COUNTIF(OFFSET($C129,0,$AY122,1,7),"○")/7-BC129)</f>
        <v>0</v>
      </c>
      <c r="AJ129" s="89">
        <f ca="1">IF($B129="-","-",COUNTIF(OFFSET($C129,0,$AY122,1,7),"○")/7-BD129)</f>
        <v>0</v>
      </c>
      <c r="AK129" s="89">
        <f ca="1">IF($B129="-","-",COUNTIF(OFFSET($C129,0,$AY122,1,7),"○")/7-BE129)</f>
        <v>0</v>
      </c>
      <c r="AL129" s="105">
        <f ca="1">IF($B129="-","-",IF((AY130+SIGN(AY122))&lt;5,"-",COUNTIF(OFFSET(C129,0,AY122+21,1,7),"○")/(7-BF129)))</f>
        <v>0</v>
      </c>
      <c r="AM129" s="154">
        <f t="shared" si="160"/>
        <v>0</v>
      </c>
      <c r="AN129" s="41">
        <f>IFERROR(AM129/AS129,"")</f>
        <v>0</v>
      </c>
      <c r="AO129" s="66" t="str">
        <f t="shared" si="154"/>
        <v>未</v>
      </c>
      <c r="AP129" s="155">
        <f t="shared" si="155"/>
        <v>51</v>
      </c>
      <c r="AQ129" s="75">
        <f t="shared" si="162"/>
        <v>0.19391634980988592</v>
      </c>
      <c r="AR129" s="150">
        <f>COUNT(C121:AG121)</f>
        <v>30</v>
      </c>
      <c r="AS129" s="157">
        <f t="shared" si="156"/>
        <v>30</v>
      </c>
      <c r="AT129" s="151">
        <f t="shared" si="157"/>
        <v>263</v>
      </c>
      <c r="AU129" s="151">
        <f t="shared" si="158"/>
        <v>0</v>
      </c>
      <c r="AV129" s="151">
        <f t="shared" si="159"/>
        <v>51</v>
      </c>
      <c r="AW129" s="40"/>
      <c r="AX129" s="217"/>
      <c r="AY129" s="197"/>
      <c r="BA129" s="111" t="s">
        <v>97</v>
      </c>
      <c r="BB129" s="111">
        <f ca="1">IF(AY122=7,COUNTIF(OFFSET($C129,0,0,1,$AY122),"外"),COUNTIF(OFFSET($C129,0,0,1,$AY122),"外")+COUNTIF(OFFSET($C129,-13,DAY(EOMONTH(C120-1,0))-7+$AY122,1,7-$AY122),"外"))</f>
        <v>0</v>
      </c>
      <c r="BC129" s="111">
        <f ca="1">COUNTIF(OFFSET($C129,0,$AY122,1,7),"外")</f>
        <v>0</v>
      </c>
      <c r="BD129" s="111">
        <f ca="1">COUNTIF(OFFSET($C129,0,$AY122+7,1,7),"外")</f>
        <v>0</v>
      </c>
      <c r="BE129" s="111">
        <f ca="1">COUNTIF(OFFSET($C129,0,$AY122+14,1,7),"外")</f>
        <v>0</v>
      </c>
      <c r="BF129" s="111">
        <f ca="1">COUNTIF(OFFSET(C129,0,AY122+21,1,7),"外")</f>
        <v>0</v>
      </c>
      <c r="BG129" s="111">
        <f t="shared" ca="1" si="163"/>
        <v>0</v>
      </c>
    </row>
    <row r="130" spans="1:59" s="4" customFormat="1" ht="20.149999999999999" customHeight="1" x14ac:dyDescent="0.2">
      <c r="B130" s="45" t="str">
        <f>IF($U$5&lt;&gt;"",$U$5,"-")</f>
        <v>-</v>
      </c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90" t="str">
        <f ca="1">IFERROR(IF(B130="-","-",IF(AY122=7,COUNTIF(OFFSET($C130,0,0,1,$AY122),"○")/(7-BB130),(COUNTIF(OFFSET($C130,0,0,1,$AY122),"○")+COUNTIF(OFFSET($C130,-14,DAY(EOMONTH(C120-1,0))-7+$AY122,1,7-$AY122),"○"))/(7-BB130))),"-")</f>
        <v>-</v>
      </c>
      <c r="AI130" s="89" t="str">
        <f ca="1">IF(B130="-","-",COUNTIF(OFFSET($C130,0,$AY122,1,7),"○")/7-BC130)</f>
        <v>-</v>
      </c>
      <c r="AJ130" s="89" t="str">
        <f ca="1">IF($B130="-","-",COUNTIF(OFFSET($C130,0,$AY122,1,7),"○")/7-BD130)</f>
        <v>-</v>
      </c>
      <c r="AK130" s="89" t="str">
        <f ca="1">IF($B130="-","-",COUNTIF(OFFSET($C130,0,$AY122,1,7),"○")/7-BE130)</f>
        <v>-</v>
      </c>
      <c r="AL130" s="105" t="str">
        <f ca="1">IF($B130="-","-",IF((AY130+SIGN(AY122))&lt;5,"-",COUNTIF(OFFSET(C130,0,AY122+21,1,7),"○")/(7-BF130)))</f>
        <v>-</v>
      </c>
      <c r="AM130" s="154">
        <f t="shared" si="160"/>
        <v>0</v>
      </c>
      <c r="AN130" s="41" t="str">
        <f t="shared" ref="AN130:AN131" si="164">IFERROR(AM130/AS130,"")</f>
        <v/>
      </c>
      <c r="AO130" s="66" t="str">
        <f t="shared" si="154"/>
        <v>-</v>
      </c>
      <c r="AP130" s="155">
        <f t="shared" si="155"/>
        <v>0</v>
      </c>
      <c r="AQ130" s="75" t="str">
        <f t="shared" si="162"/>
        <v/>
      </c>
      <c r="AR130" s="150">
        <f>COUNT(C121:AG121)</f>
        <v>30</v>
      </c>
      <c r="AS130" s="157">
        <f t="shared" si="156"/>
        <v>0</v>
      </c>
      <c r="AT130" s="151">
        <f t="shared" si="157"/>
        <v>0</v>
      </c>
      <c r="AU130" s="151">
        <f t="shared" si="158"/>
        <v>0</v>
      </c>
      <c r="AV130" s="151">
        <f t="shared" si="159"/>
        <v>0</v>
      </c>
      <c r="AW130" s="40"/>
      <c r="AX130" s="194" t="s">
        <v>93</v>
      </c>
      <c r="AY130" s="196">
        <f>ROUNDDOWN((AY124-AY122)/7,0)</f>
        <v>4</v>
      </c>
      <c r="BA130" s="111" t="s">
        <v>98</v>
      </c>
      <c r="BB130" s="111">
        <f ca="1">IF(AY122=7,COUNTIF(OFFSET($C130,0,0,1,$AY122),"外"),COUNTIF(OFFSET($C130,0,0,1,$AY122),"外")+COUNTIF(OFFSET($C130,-13,DAY(EOMONTH(C120-1,0))-7+$AY122,1,7-$AY122),"外"))</f>
        <v>0</v>
      </c>
      <c r="BC130" s="111">
        <f ca="1">COUNTIF(OFFSET($C130,0,$AY122,1,7),"外")</f>
        <v>0</v>
      </c>
      <c r="BD130" s="111">
        <f ca="1">COUNTIF(OFFSET($C130,0,$AY122+7,1,7),"外")</f>
        <v>0</v>
      </c>
      <c r="BE130" s="111">
        <f ca="1">COUNTIF(OFFSET($C130,0,$AY122+14,1,7),"外")</f>
        <v>0</v>
      </c>
      <c r="BF130" s="111">
        <f ca="1">COUNTIF(OFFSET(C130,0,AY122+21,1,7),"外")</f>
        <v>0</v>
      </c>
      <c r="BG130" s="111">
        <f t="shared" ca="1" si="163"/>
        <v>0</v>
      </c>
    </row>
    <row r="131" spans="1:59" s="4" customFormat="1" ht="20.149999999999999" customHeight="1" x14ac:dyDescent="0.2">
      <c r="B131" s="45" t="str">
        <f>IF($V$5&lt;&gt;"",$V$5,"-")</f>
        <v>-</v>
      </c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90" t="str">
        <f ca="1">IFERROR(IF(B131="-","-",IF(AY122=7,COUNTIF(OFFSET($C131,0,0,1,$AY122),"○")/(7-BB131),(COUNTIF(OFFSET($C131,0,0,1,$AY122),"○")+COUNTIF(OFFSET($C131,-14,DAY(EOMONTH(C120-1,0))-7+$AY122,1,7-$AY122),"○"))/(7-BB131))),"-")</f>
        <v>-</v>
      </c>
      <c r="AI131" s="89" t="str">
        <f ca="1">IF(B131="-","-",COUNTIF(OFFSET($C131,0,$AY122,1,7),"○")/7-BC131)</f>
        <v>-</v>
      </c>
      <c r="AJ131" s="89" t="str">
        <f ca="1">IF($B131="-","-",COUNTIF(OFFSET($C131,0,$AY122,1,7),"○")/7-BD131)</f>
        <v>-</v>
      </c>
      <c r="AK131" s="89" t="str">
        <f ca="1">IF($B131="-","-",COUNTIF(OFFSET($C131,0,$AY122,1,7),"○")/7-BE131)</f>
        <v>-</v>
      </c>
      <c r="AL131" s="105" t="str">
        <f ca="1">IF($B131="-","-",IF((AY130+SIGN(AY122))&lt;5,"-",COUNTIF(OFFSET(C131,0,AY122+21,1,7),"○")/(7-BF131)))</f>
        <v>-</v>
      </c>
      <c r="AM131" s="154">
        <f>AU131</f>
        <v>0</v>
      </c>
      <c r="AN131" s="41" t="str">
        <f t="shared" si="164"/>
        <v/>
      </c>
      <c r="AO131" s="66" t="str">
        <f t="shared" si="154"/>
        <v>-</v>
      </c>
      <c r="AP131" s="155">
        <f t="shared" si="155"/>
        <v>0</v>
      </c>
      <c r="AQ131" s="75" t="str">
        <f>IFERROR(AP131/AT131,"")</f>
        <v/>
      </c>
      <c r="AR131" s="150">
        <f>COUNT(C121:AG121)</f>
        <v>30</v>
      </c>
      <c r="AS131" s="157">
        <f t="shared" si="156"/>
        <v>0</v>
      </c>
      <c r="AT131" s="151">
        <f t="shared" si="157"/>
        <v>0</v>
      </c>
      <c r="AU131" s="151">
        <f t="shared" si="158"/>
        <v>0</v>
      </c>
      <c r="AV131" s="151">
        <f t="shared" si="159"/>
        <v>0</v>
      </c>
      <c r="AW131" s="40"/>
      <c r="AX131" s="195"/>
      <c r="AY131" s="197"/>
      <c r="BA131" s="111" t="s">
        <v>99</v>
      </c>
      <c r="BB131" s="111">
        <f ca="1">IF(AY122=7,COUNTIF(OFFSET($C131,0,0,1,$AY122),"外"),COUNTIF(OFFSET($C131,0,0,1,$AY122),"外")+COUNTIF(OFFSET($C131,-13,DAY(EOMONTH(C120-1,0))-7+$AY122,1,7-$AY122),"外"))</f>
        <v>0</v>
      </c>
      <c r="BC131" s="111">
        <f ca="1">COUNTIF(OFFSET($C131,0,$AY122,1,7),"外")</f>
        <v>0</v>
      </c>
      <c r="BD131" s="111">
        <f ca="1">COUNTIF(OFFSET($C131,0,$AY122+7,1,7),"外")</f>
        <v>0</v>
      </c>
      <c r="BE131" s="111">
        <f ca="1">COUNTIF(OFFSET($C131,0,$AY122+14,1,7),"外")</f>
        <v>0</v>
      </c>
      <c r="BF131" s="111">
        <f ca="1">COUNTIF(OFFSET(C131,0,AY122+21,1,7),"外")</f>
        <v>0</v>
      </c>
      <c r="BG131" s="111">
        <f ca="1">SUM(BB131:BF131)</f>
        <v>0</v>
      </c>
    </row>
    <row r="132" spans="1:59" s="4" customFormat="1" ht="20.149999999999999" customHeight="1" thickBot="1" x14ac:dyDescent="0.25">
      <c r="B132" s="46" t="str">
        <f>IF($W$5&lt;&gt;"",$W$5,"-")</f>
        <v>-</v>
      </c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91" t="str">
        <f ca="1">IFERROR(IF(B132="-","-",IF(AY122=7,COUNTIF(OFFSET($C132,0,0,1,$AY122),"○")/(7-BB132),(COUNTIF(OFFSET($C132,0,0,1,$AY122),"○")+COUNTIF(OFFSET($C132,-14,DAY(EOMONTH(C120-1,0))-7+$AY122,1,7-$AY122),"○"))/(7-BB132))),"-")</f>
        <v>-</v>
      </c>
      <c r="AI132" s="92" t="str">
        <f ca="1">IF(B132="-","-",COUNTIF(OFFSET($C132,0,$AY122,1,7),"○")/7-BC132)</f>
        <v>-</v>
      </c>
      <c r="AJ132" s="92" t="str">
        <f ca="1">IF($B132="-","-",COUNTIF(OFFSET($C132,0,$AY122,1,7),"○")/7-BD132)</f>
        <v>-</v>
      </c>
      <c r="AK132" s="92" t="str">
        <f ca="1">IF($B132="-","-",COUNTIF(OFFSET($C132,0,$AY122,1,7),"○")/7-BE132)</f>
        <v>-</v>
      </c>
      <c r="AL132" s="106" t="str">
        <f ca="1">IF($B132="-","-",IF((AY130+SIGN(AY122))&lt;5,"-",COUNTIF(OFFSET(C132,0,AY122+21,1,7),"○")/(7-BF132)))</f>
        <v>-</v>
      </c>
      <c r="AM132" s="64">
        <f t="shared" ref="AM132" si="165">AU132</f>
        <v>0</v>
      </c>
      <c r="AN132" s="48" t="str">
        <f>IFERROR(AM132/AS132,"")</f>
        <v/>
      </c>
      <c r="AO132" s="30" t="str">
        <f t="shared" si="154"/>
        <v>-</v>
      </c>
      <c r="AP132" s="71">
        <f t="shared" si="155"/>
        <v>0</v>
      </c>
      <c r="AQ132" s="72" t="str">
        <f t="shared" ref="AQ132" si="166">IFERROR(AP132/AT132,"")</f>
        <v/>
      </c>
      <c r="AR132" s="150">
        <f>COUNT(C121:AG121)</f>
        <v>30</v>
      </c>
      <c r="AS132" s="157">
        <f t="shared" si="156"/>
        <v>0</v>
      </c>
      <c r="AT132" s="151">
        <f t="shared" si="157"/>
        <v>0</v>
      </c>
      <c r="AU132" s="151">
        <f t="shared" si="158"/>
        <v>0</v>
      </c>
      <c r="AV132" s="151">
        <f t="shared" si="159"/>
        <v>0</v>
      </c>
      <c r="AW132" s="40"/>
      <c r="AX132" s="101"/>
      <c r="AY132" s="102"/>
      <c r="BA132" s="111" t="s">
        <v>100</v>
      </c>
      <c r="BB132" s="111">
        <f ca="1">IF(AY122=7,COUNTIF(OFFSET($C132,0,0,1,$AY122),"外"),COUNTIF(OFFSET($C132,0,0,1,$AY122),"外")+COUNTIF(OFFSET($C132,-13,DAY(EOMONTH(C120-1,0))-7+$AY122,1,7-$AY122),"外"))</f>
        <v>0</v>
      </c>
      <c r="BC132" s="111">
        <f ca="1">COUNTIF(OFFSET($C132,0,$AY122,1,7),"外")</f>
        <v>0</v>
      </c>
      <c r="BD132" s="111">
        <f ca="1">COUNTIF(OFFSET($C132,0,$AY122+7,1,7),"外")</f>
        <v>0</v>
      </c>
      <c r="BE132" s="111">
        <f ca="1">COUNTIF(OFFSET($C132,0,$AY122+14,1,7),"外")</f>
        <v>0</v>
      </c>
      <c r="BF132" s="111">
        <f ca="1">COUNTIF(OFFSET(C132,0,AY122+21,1,7),"外")</f>
        <v>0</v>
      </c>
      <c r="BG132" s="111">
        <f t="shared" ref="BG132" ca="1" si="167">SUM(BB132:BF132)</f>
        <v>0</v>
      </c>
    </row>
    <row r="133" spans="1:59" s="4" customFormat="1" ht="13.5" thickBot="1" x14ac:dyDescent="0.25">
      <c r="A133" s="2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2"/>
      <c r="AI133" s="2"/>
      <c r="AJ133" s="2"/>
      <c r="AK133" s="2"/>
      <c r="AL133" s="2"/>
      <c r="AM133" s="2"/>
      <c r="AN133" s="40"/>
      <c r="AO133" s="2"/>
      <c r="AP133" s="2"/>
      <c r="AQ133" s="2"/>
      <c r="AR133" s="32"/>
      <c r="AS133" s="32"/>
      <c r="AT133" s="32"/>
      <c r="AU133" s="32"/>
      <c r="AV133" s="32"/>
    </row>
    <row r="134" spans="1:59" s="4" customFormat="1" ht="13" customHeight="1" outlineLevel="1" x14ac:dyDescent="0.2">
      <c r="A134" s="2"/>
      <c r="B134" s="83" t="s">
        <v>0</v>
      </c>
      <c r="C134" s="252">
        <f>DATE(YEAR(C120),MONTH(C120)+1,DAY(C120))</f>
        <v>45839</v>
      </c>
      <c r="D134" s="253"/>
      <c r="E134" s="253"/>
      <c r="F134" s="253"/>
      <c r="G134" s="253"/>
      <c r="H134" s="253"/>
      <c r="I134" s="253"/>
      <c r="J134" s="253"/>
      <c r="K134" s="253"/>
      <c r="L134" s="253"/>
      <c r="M134" s="253"/>
      <c r="N134" s="253"/>
      <c r="O134" s="253"/>
      <c r="P134" s="253"/>
      <c r="Q134" s="253"/>
      <c r="R134" s="253"/>
      <c r="S134" s="253"/>
      <c r="T134" s="253"/>
      <c r="U134" s="253"/>
      <c r="V134" s="253"/>
      <c r="W134" s="253"/>
      <c r="X134" s="253"/>
      <c r="Y134" s="253"/>
      <c r="Z134" s="253"/>
      <c r="AA134" s="253"/>
      <c r="AB134" s="253"/>
      <c r="AC134" s="253"/>
      <c r="AD134" s="253"/>
      <c r="AE134" s="253"/>
      <c r="AF134" s="253"/>
      <c r="AG134" s="253"/>
      <c r="AH134" s="254" t="s">
        <v>113</v>
      </c>
      <c r="AI134" s="255"/>
      <c r="AJ134" s="255"/>
      <c r="AK134" s="255"/>
      <c r="AL134" s="256"/>
      <c r="AM134" s="260" t="s">
        <v>46</v>
      </c>
      <c r="AN134" s="261"/>
      <c r="AO134" s="262"/>
      <c r="AP134" s="266" t="s">
        <v>11</v>
      </c>
      <c r="AQ134" s="267"/>
      <c r="AR134" s="270" t="s">
        <v>15</v>
      </c>
      <c r="AS134" s="206" t="s">
        <v>16</v>
      </c>
      <c r="AT134" s="221" t="s">
        <v>17</v>
      </c>
      <c r="AU134" s="241"/>
      <c r="AV134" s="241"/>
      <c r="AW134" s="40"/>
      <c r="AX134" s="242" t="s">
        <v>88</v>
      </c>
      <c r="AY134" s="243"/>
      <c r="AZ134" s="2"/>
      <c r="BA134" s="2"/>
      <c r="BB134" s="2"/>
      <c r="BC134" s="2"/>
      <c r="BD134" s="2"/>
      <c r="BE134" s="2"/>
      <c r="BF134" s="2"/>
      <c r="BG134" s="2"/>
    </row>
    <row r="135" spans="1:59" s="4" customFormat="1" ht="13" customHeight="1" outlineLevel="1" x14ac:dyDescent="0.2">
      <c r="A135" s="2"/>
      <c r="B135" s="10" t="s">
        <v>1</v>
      </c>
      <c r="C135" s="11">
        <f>DATE(YEAR(C134),MONTH(C134),DAY(C134))</f>
        <v>45839</v>
      </c>
      <c r="D135" s="11">
        <f>IF(MONTH(DATE(YEAR(C135),MONTH(C135),DAY(C135)+1))=MONTH($C134),DATE(YEAR(C135),MONTH(C135),DAY(C135)+1),"")</f>
        <v>45840</v>
      </c>
      <c r="E135" s="11">
        <f t="shared" ref="E135:AG135" si="168">IF(MONTH(DATE(YEAR(D135),MONTH(D135),DAY(D135)+1))=MONTH($C134),DATE(YEAR(D135),MONTH(D135),DAY(D135)+1),"")</f>
        <v>45841</v>
      </c>
      <c r="F135" s="16">
        <f t="shared" si="168"/>
        <v>45842</v>
      </c>
      <c r="G135" s="11">
        <f t="shared" si="168"/>
        <v>45843</v>
      </c>
      <c r="H135" s="11">
        <f t="shared" si="168"/>
        <v>45844</v>
      </c>
      <c r="I135" s="11">
        <f t="shared" si="168"/>
        <v>45845</v>
      </c>
      <c r="J135" s="11">
        <f t="shared" si="168"/>
        <v>45846</v>
      </c>
      <c r="K135" s="11">
        <f t="shared" si="168"/>
        <v>45847</v>
      </c>
      <c r="L135" s="11">
        <f t="shared" si="168"/>
        <v>45848</v>
      </c>
      <c r="M135" s="11">
        <f t="shared" si="168"/>
        <v>45849</v>
      </c>
      <c r="N135" s="11">
        <f t="shared" si="168"/>
        <v>45850</v>
      </c>
      <c r="O135" s="11">
        <f t="shared" si="168"/>
        <v>45851</v>
      </c>
      <c r="P135" s="11">
        <f t="shared" si="168"/>
        <v>45852</v>
      </c>
      <c r="Q135" s="11">
        <f t="shared" si="168"/>
        <v>45853</v>
      </c>
      <c r="R135" s="11">
        <f t="shared" si="168"/>
        <v>45854</v>
      </c>
      <c r="S135" s="11">
        <f t="shared" si="168"/>
        <v>45855</v>
      </c>
      <c r="T135" s="11">
        <f t="shared" si="168"/>
        <v>45856</v>
      </c>
      <c r="U135" s="11">
        <f t="shared" si="168"/>
        <v>45857</v>
      </c>
      <c r="V135" s="11">
        <f t="shared" si="168"/>
        <v>45858</v>
      </c>
      <c r="W135" s="11">
        <f t="shared" si="168"/>
        <v>45859</v>
      </c>
      <c r="X135" s="11">
        <f t="shared" si="168"/>
        <v>45860</v>
      </c>
      <c r="Y135" s="11">
        <f t="shared" si="168"/>
        <v>45861</v>
      </c>
      <c r="Z135" s="11">
        <f t="shared" si="168"/>
        <v>45862</v>
      </c>
      <c r="AA135" s="11">
        <f t="shared" si="168"/>
        <v>45863</v>
      </c>
      <c r="AB135" s="11">
        <f t="shared" si="168"/>
        <v>45864</v>
      </c>
      <c r="AC135" s="11">
        <f t="shared" si="168"/>
        <v>45865</v>
      </c>
      <c r="AD135" s="11">
        <f t="shared" si="168"/>
        <v>45866</v>
      </c>
      <c r="AE135" s="11">
        <f t="shared" si="168"/>
        <v>45867</v>
      </c>
      <c r="AF135" s="11">
        <f t="shared" si="168"/>
        <v>45868</v>
      </c>
      <c r="AG135" s="29">
        <f t="shared" si="168"/>
        <v>45869</v>
      </c>
      <c r="AH135" s="257"/>
      <c r="AI135" s="258"/>
      <c r="AJ135" s="258"/>
      <c r="AK135" s="258"/>
      <c r="AL135" s="259"/>
      <c r="AM135" s="263"/>
      <c r="AN135" s="264"/>
      <c r="AO135" s="265"/>
      <c r="AP135" s="268"/>
      <c r="AQ135" s="269"/>
      <c r="AR135" s="271"/>
      <c r="AS135" s="207"/>
      <c r="AT135" s="221"/>
      <c r="AU135" s="241"/>
      <c r="AV135" s="241"/>
      <c r="AW135" s="40"/>
      <c r="AX135" s="244"/>
      <c r="AY135" s="245"/>
      <c r="AZ135" s="2"/>
      <c r="BA135" s="2"/>
      <c r="BB135" s="2"/>
      <c r="BC135" s="2"/>
      <c r="BD135" s="2"/>
      <c r="BE135" s="2"/>
      <c r="BF135" s="2"/>
      <c r="BG135" s="2"/>
    </row>
    <row r="136" spans="1:59" s="4" customFormat="1" ht="13" customHeight="1" outlineLevel="1" x14ac:dyDescent="0.2">
      <c r="A136" s="2"/>
      <c r="B136" s="10" t="s">
        <v>2</v>
      </c>
      <c r="C136" s="12" t="str">
        <f t="shared" ref="C136:AG136" si="169">TEXT(C135,"aaa")</f>
        <v>火</v>
      </c>
      <c r="D136" s="12" t="str">
        <f t="shared" si="169"/>
        <v>水</v>
      </c>
      <c r="E136" s="12" t="str">
        <f t="shared" si="169"/>
        <v>木</v>
      </c>
      <c r="F136" s="17" t="str">
        <f t="shared" si="169"/>
        <v>金</v>
      </c>
      <c r="G136" s="12" t="str">
        <f t="shared" si="169"/>
        <v>土</v>
      </c>
      <c r="H136" s="12" t="str">
        <f t="shared" si="169"/>
        <v>日</v>
      </c>
      <c r="I136" s="12" t="str">
        <f t="shared" si="169"/>
        <v>月</v>
      </c>
      <c r="J136" s="12" t="str">
        <f t="shared" si="169"/>
        <v>火</v>
      </c>
      <c r="K136" s="12" t="str">
        <f t="shared" si="169"/>
        <v>水</v>
      </c>
      <c r="L136" s="12" t="str">
        <f t="shared" si="169"/>
        <v>木</v>
      </c>
      <c r="M136" s="12" t="str">
        <f t="shared" si="169"/>
        <v>金</v>
      </c>
      <c r="N136" s="12" t="str">
        <f t="shared" si="169"/>
        <v>土</v>
      </c>
      <c r="O136" s="12" t="str">
        <f t="shared" si="169"/>
        <v>日</v>
      </c>
      <c r="P136" s="12" t="str">
        <f t="shared" si="169"/>
        <v>月</v>
      </c>
      <c r="Q136" s="12" t="str">
        <f t="shared" si="169"/>
        <v>火</v>
      </c>
      <c r="R136" s="12" t="str">
        <f t="shared" si="169"/>
        <v>水</v>
      </c>
      <c r="S136" s="12" t="str">
        <f t="shared" si="169"/>
        <v>木</v>
      </c>
      <c r="T136" s="12" t="str">
        <f t="shared" si="169"/>
        <v>金</v>
      </c>
      <c r="U136" s="12" t="str">
        <f t="shared" si="169"/>
        <v>土</v>
      </c>
      <c r="V136" s="12" t="str">
        <f t="shared" si="169"/>
        <v>日</v>
      </c>
      <c r="W136" s="12" t="str">
        <f t="shared" si="169"/>
        <v>月</v>
      </c>
      <c r="X136" s="12" t="str">
        <f t="shared" si="169"/>
        <v>火</v>
      </c>
      <c r="Y136" s="12" t="str">
        <f t="shared" si="169"/>
        <v>水</v>
      </c>
      <c r="Z136" s="12" t="str">
        <f t="shared" si="169"/>
        <v>木</v>
      </c>
      <c r="AA136" s="12" t="str">
        <f t="shared" si="169"/>
        <v>金</v>
      </c>
      <c r="AB136" s="12" t="str">
        <f t="shared" si="169"/>
        <v>土</v>
      </c>
      <c r="AC136" s="12" t="str">
        <f t="shared" si="169"/>
        <v>日</v>
      </c>
      <c r="AD136" s="12" t="str">
        <f t="shared" si="169"/>
        <v>月</v>
      </c>
      <c r="AE136" s="12" t="str">
        <f t="shared" si="169"/>
        <v>火</v>
      </c>
      <c r="AF136" s="12" t="str">
        <f t="shared" si="169"/>
        <v>水</v>
      </c>
      <c r="AG136" s="78" t="str">
        <f t="shared" si="169"/>
        <v>木</v>
      </c>
      <c r="AH136" s="246" t="s">
        <v>83</v>
      </c>
      <c r="AI136" s="247" t="s">
        <v>84</v>
      </c>
      <c r="AJ136" s="247" t="s">
        <v>85</v>
      </c>
      <c r="AK136" s="247" t="s">
        <v>86</v>
      </c>
      <c r="AL136" s="248" t="s">
        <v>87</v>
      </c>
      <c r="AM136" s="249" t="s">
        <v>40</v>
      </c>
      <c r="AN136" s="228" t="s">
        <v>12</v>
      </c>
      <c r="AO136" s="231" t="s">
        <v>47</v>
      </c>
      <c r="AP136" s="234" t="s">
        <v>40</v>
      </c>
      <c r="AQ136" s="237" t="s">
        <v>13</v>
      </c>
      <c r="AR136" s="240"/>
      <c r="AS136" s="221"/>
      <c r="AT136" s="221"/>
      <c r="AU136" s="149"/>
      <c r="AV136" s="149"/>
      <c r="AW136" s="40"/>
      <c r="AX136" s="223" t="s">
        <v>89</v>
      </c>
      <c r="AY136" s="224">
        <f>ABS(IF(WEEKDAY(C134,3)=0,7,WEEKDAY(C134,3)-7))</f>
        <v>6</v>
      </c>
      <c r="AZ136" s="2"/>
      <c r="BA136" s="2"/>
      <c r="BB136" s="2"/>
      <c r="BC136" s="2"/>
      <c r="BD136" s="2"/>
      <c r="BE136" s="2"/>
      <c r="BF136" s="2"/>
      <c r="BG136" s="2"/>
    </row>
    <row r="137" spans="1:59" s="4" customFormat="1" ht="27" customHeight="1" outlineLevel="1" x14ac:dyDescent="0.2">
      <c r="A137" s="3"/>
      <c r="B137" s="225" t="s">
        <v>3</v>
      </c>
      <c r="C137" s="218" t="str">
        <f>IFERROR(VLOOKUP(C135,祝日一覧!$A:$C,3,FALSE),"")</f>
        <v/>
      </c>
      <c r="D137" s="218" t="str">
        <f>IFERROR(VLOOKUP(D135,祝日一覧!$A:$C,3,FALSE),"")</f>
        <v/>
      </c>
      <c r="E137" s="218" t="str">
        <f>IFERROR(VLOOKUP(E135,祝日一覧!$A:$C,3,FALSE),"")</f>
        <v/>
      </c>
      <c r="F137" s="218" t="str">
        <f>IFERROR(VLOOKUP(F135,祝日一覧!$A:$C,3,FALSE),"")</f>
        <v/>
      </c>
      <c r="G137" s="218" t="str">
        <f>IFERROR(VLOOKUP(G135,祝日一覧!$A:$C,3,FALSE),"")</f>
        <v/>
      </c>
      <c r="H137" s="218" t="str">
        <f>IFERROR(VLOOKUP(H135,祝日一覧!$A:$C,3,FALSE),"")</f>
        <v/>
      </c>
      <c r="I137" s="218" t="str">
        <f>IFERROR(VLOOKUP(I135,祝日一覧!$A:$C,3,FALSE),"")</f>
        <v/>
      </c>
      <c r="J137" s="218" t="str">
        <f>IFERROR(VLOOKUP(J135,祝日一覧!$A:$C,3,FALSE),"")</f>
        <v/>
      </c>
      <c r="K137" s="218" t="str">
        <f>IFERROR(VLOOKUP(K135,祝日一覧!$A:$C,3,FALSE),"")</f>
        <v/>
      </c>
      <c r="L137" s="218" t="str">
        <f>IFERROR(VLOOKUP(L135,祝日一覧!$A:$C,3,FALSE),"")</f>
        <v/>
      </c>
      <c r="M137" s="218" t="str">
        <f>IFERROR(VLOOKUP(M135,祝日一覧!$A:$C,3,FALSE),"")</f>
        <v/>
      </c>
      <c r="N137" s="218" t="str">
        <f>IFERROR(VLOOKUP(N135,祝日一覧!$A:$C,3,FALSE),"")</f>
        <v/>
      </c>
      <c r="O137" s="218" t="str">
        <f>IFERROR(VLOOKUP(O135,祝日一覧!$A:$C,3,FALSE),"")</f>
        <v/>
      </c>
      <c r="P137" s="218" t="str">
        <f>IFERROR(VLOOKUP(P135,祝日一覧!$A:$C,3,FALSE),"")</f>
        <v/>
      </c>
      <c r="Q137" s="218" t="str">
        <f>IFERROR(VLOOKUP(Q135,祝日一覧!$A:$C,3,FALSE),"")</f>
        <v/>
      </c>
      <c r="R137" s="218" t="str">
        <f>IFERROR(VLOOKUP(R135,祝日一覧!$A:$C,3,FALSE),"")</f>
        <v/>
      </c>
      <c r="S137" s="218" t="str">
        <f>IFERROR(VLOOKUP(S135,祝日一覧!$A:$C,3,FALSE),"")</f>
        <v/>
      </c>
      <c r="T137" s="218" t="str">
        <f>IFERROR(VLOOKUP(T135,祝日一覧!$A:$C,3,FALSE),"")</f>
        <v/>
      </c>
      <c r="U137" s="218" t="str">
        <f>IFERROR(VLOOKUP(U135,祝日一覧!$A:$C,3,FALSE),"")</f>
        <v/>
      </c>
      <c r="V137" s="218" t="str">
        <f>IFERROR(VLOOKUP(V135,祝日一覧!$A:$C,3,FALSE),"")</f>
        <v/>
      </c>
      <c r="W137" s="218" t="str">
        <f>IFERROR(VLOOKUP(W135,祝日一覧!$A:$C,3,FALSE),"")</f>
        <v>海の日</v>
      </c>
      <c r="X137" s="218" t="str">
        <f>IFERROR(VLOOKUP(X135,祝日一覧!$A:$C,3,FALSE),"")</f>
        <v/>
      </c>
      <c r="Y137" s="218" t="str">
        <f>IFERROR(VLOOKUP(Y135,祝日一覧!$A:$C,3,FALSE),"")</f>
        <v/>
      </c>
      <c r="Z137" s="218" t="str">
        <f>IFERROR(VLOOKUP(Z135,祝日一覧!$A:$C,3,FALSE),"")</f>
        <v/>
      </c>
      <c r="AA137" s="218" t="str">
        <f>IFERROR(VLOOKUP(AA135,祝日一覧!$A:$C,3,FALSE),"")</f>
        <v/>
      </c>
      <c r="AB137" s="218" t="str">
        <f>IFERROR(VLOOKUP(AB135,祝日一覧!$A:$C,3,FALSE),"")</f>
        <v/>
      </c>
      <c r="AC137" s="218" t="str">
        <f>IFERROR(VLOOKUP(AC135,祝日一覧!$A:$C,3,FALSE),"")</f>
        <v/>
      </c>
      <c r="AD137" s="218" t="str">
        <f>IFERROR(VLOOKUP(AD135,祝日一覧!$A:$C,3,FALSE),"")</f>
        <v/>
      </c>
      <c r="AE137" s="218" t="str">
        <f>IFERROR(VLOOKUP(AE135,祝日一覧!$A:$C,3,FALSE),"")</f>
        <v/>
      </c>
      <c r="AF137" s="218" t="str">
        <f>IFERROR(VLOOKUP(AF135,祝日一覧!$A:$C,3,FALSE),"")</f>
        <v/>
      </c>
      <c r="AG137" s="208" t="str">
        <f>IFERROR(VLOOKUP(AG135,祝日一覧!$A:$C,3,FALSE),"")</f>
        <v/>
      </c>
      <c r="AH137" s="246"/>
      <c r="AI137" s="247"/>
      <c r="AJ137" s="247"/>
      <c r="AK137" s="247"/>
      <c r="AL137" s="248"/>
      <c r="AM137" s="250"/>
      <c r="AN137" s="229"/>
      <c r="AO137" s="232"/>
      <c r="AP137" s="235"/>
      <c r="AQ137" s="238"/>
      <c r="AR137" s="240"/>
      <c r="AS137" s="221"/>
      <c r="AT137" s="222"/>
      <c r="AU137" s="148"/>
      <c r="AV137" s="149"/>
      <c r="AW137" s="40"/>
      <c r="AX137" s="223"/>
      <c r="AY137" s="224"/>
      <c r="AZ137" s="3"/>
      <c r="BA137" s="3"/>
      <c r="BB137" s="3"/>
      <c r="BC137" s="3"/>
      <c r="BD137" s="3"/>
      <c r="BE137" s="3"/>
      <c r="BF137" s="3"/>
      <c r="BG137" s="3"/>
    </row>
    <row r="138" spans="1:59" s="4" customFormat="1" ht="27" customHeight="1" outlineLevel="1" x14ac:dyDescent="0.2">
      <c r="A138" s="3"/>
      <c r="B138" s="226"/>
      <c r="C138" s="219"/>
      <c r="D138" s="219"/>
      <c r="E138" s="219"/>
      <c r="F138" s="219"/>
      <c r="G138" s="219"/>
      <c r="H138" s="219"/>
      <c r="I138" s="219"/>
      <c r="J138" s="219"/>
      <c r="K138" s="219"/>
      <c r="L138" s="219"/>
      <c r="M138" s="219"/>
      <c r="N138" s="219"/>
      <c r="O138" s="219"/>
      <c r="P138" s="219"/>
      <c r="Q138" s="219"/>
      <c r="R138" s="219"/>
      <c r="S138" s="219"/>
      <c r="T138" s="219"/>
      <c r="U138" s="219"/>
      <c r="V138" s="219"/>
      <c r="W138" s="219"/>
      <c r="X138" s="219"/>
      <c r="Y138" s="219"/>
      <c r="Z138" s="219"/>
      <c r="AA138" s="219"/>
      <c r="AB138" s="219"/>
      <c r="AC138" s="219"/>
      <c r="AD138" s="219"/>
      <c r="AE138" s="219"/>
      <c r="AF138" s="219"/>
      <c r="AG138" s="209"/>
      <c r="AH138" s="93" t="str">
        <f>IF($AY136=7,DBCS(1&amp;"日～"&amp;7&amp;"日"),DBCS("前"&amp;DAY(EOMONTH($C134-1,0))-6+$AY136&amp;"日～"&amp;$AY136&amp;"日"))</f>
        <v>前３０日～６日</v>
      </c>
      <c r="AI138" s="112" t="str">
        <f>DBCS($AY136+1&amp;"日～"&amp;$AY136+7&amp;"日")</f>
        <v>７日～１３日</v>
      </c>
      <c r="AJ138" s="112" t="str">
        <f>DBCS($AY136+8&amp;"日～"&amp;$AY136+14&amp;"日")</f>
        <v>１４日～２０日</v>
      </c>
      <c r="AK138" s="112" t="str">
        <f>DBCS($AY136+15&amp;"日～"&amp;$AY136+21&amp;"日")</f>
        <v>２１日～２７日</v>
      </c>
      <c r="AL138" s="113" t="str">
        <f>IF(AND(AY136=7,AY140=0),"-",IF($AY144=3,"-",DBCS($AY136+22&amp;"日～"&amp;$AY136+28&amp;"日")))</f>
        <v>-</v>
      </c>
      <c r="AM138" s="250"/>
      <c r="AN138" s="229"/>
      <c r="AO138" s="232"/>
      <c r="AP138" s="235"/>
      <c r="AQ138" s="238"/>
      <c r="AR138" s="152"/>
      <c r="AS138" s="147"/>
      <c r="AT138" s="147"/>
      <c r="AU138" s="156"/>
      <c r="AV138" s="156"/>
      <c r="AW138" s="40"/>
      <c r="AX138" s="99" t="s">
        <v>90</v>
      </c>
      <c r="AY138" s="100">
        <f>DAY(EOMONTH(C134,0))</f>
        <v>31</v>
      </c>
      <c r="AZ138" s="3"/>
      <c r="BA138" s="211" t="s">
        <v>105</v>
      </c>
      <c r="BB138" s="212"/>
      <c r="BC138" s="212"/>
      <c r="BD138" s="212"/>
      <c r="BE138" s="212"/>
      <c r="BF138" s="212"/>
      <c r="BG138" s="213"/>
    </row>
    <row r="139" spans="1:59" s="4" customFormat="1" ht="20" customHeight="1" outlineLevel="1" x14ac:dyDescent="0.2">
      <c r="A139" s="3"/>
      <c r="B139" s="226"/>
      <c r="C139" s="219"/>
      <c r="D139" s="219"/>
      <c r="E139" s="219"/>
      <c r="F139" s="219"/>
      <c r="G139" s="219"/>
      <c r="H139" s="219"/>
      <c r="I139" s="219"/>
      <c r="J139" s="219"/>
      <c r="K139" s="219"/>
      <c r="L139" s="219"/>
      <c r="M139" s="219"/>
      <c r="N139" s="219"/>
      <c r="O139" s="219"/>
      <c r="P139" s="219"/>
      <c r="Q139" s="219"/>
      <c r="R139" s="219"/>
      <c r="S139" s="219"/>
      <c r="T139" s="219"/>
      <c r="U139" s="219"/>
      <c r="V139" s="219"/>
      <c r="W139" s="219"/>
      <c r="X139" s="219"/>
      <c r="Y139" s="219"/>
      <c r="Z139" s="219"/>
      <c r="AA139" s="219"/>
      <c r="AB139" s="219"/>
      <c r="AC139" s="219"/>
      <c r="AD139" s="219"/>
      <c r="AE139" s="219"/>
      <c r="AF139" s="219"/>
      <c r="AG139" s="209"/>
      <c r="AH139" s="93" t="str">
        <f ca="1">IF(AH140&gt;=0.285,"達成","未")</f>
        <v>未</v>
      </c>
      <c r="AI139" s="166" t="str">
        <f ca="1">IF(AI140&gt;=0.285,"達成","未")</f>
        <v>未</v>
      </c>
      <c r="AJ139" s="166" t="str">
        <f t="shared" ref="AJ139" ca="1" si="170">IF(AJ140&gt;=0.285,"達成","未")</f>
        <v>未</v>
      </c>
      <c r="AK139" s="166" t="str">
        <f t="shared" ref="AK139" ca="1" si="171">IF(AK140&gt;=0.285,"達成","未")</f>
        <v>未</v>
      </c>
      <c r="AL139" s="167" t="str">
        <f ca="1">IF(AL140="-","-",IF(AL140&gt;=0.285,"達成","未"))</f>
        <v>-</v>
      </c>
      <c r="AM139" s="251"/>
      <c r="AN139" s="230"/>
      <c r="AO139" s="233"/>
      <c r="AP139" s="236"/>
      <c r="AQ139" s="239"/>
      <c r="AR139" s="163"/>
      <c r="AS139" s="164"/>
      <c r="AT139" s="164"/>
      <c r="AU139" s="165"/>
      <c r="AV139" s="165"/>
      <c r="AW139" s="40"/>
      <c r="AX139" s="99"/>
      <c r="AY139" s="100"/>
      <c r="AZ139" s="3"/>
      <c r="BA139" s="160"/>
      <c r="BB139" s="161"/>
      <c r="BC139" s="161"/>
      <c r="BD139" s="161"/>
      <c r="BE139" s="161"/>
      <c r="BF139" s="161"/>
      <c r="BG139" s="162"/>
    </row>
    <row r="140" spans="1:59" s="4" customFormat="1" ht="20.149999999999999" customHeight="1" outlineLevel="1" thickBot="1" x14ac:dyDescent="0.25">
      <c r="B140" s="227"/>
      <c r="C140" s="220"/>
      <c r="D140" s="220"/>
      <c r="E140" s="220"/>
      <c r="F140" s="220"/>
      <c r="G140" s="220"/>
      <c r="H140" s="220"/>
      <c r="I140" s="220"/>
      <c r="J140" s="220"/>
      <c r="K140" s="220"/>
      <c r="L140" s="220"/>
      <c r="M140" s="220"/>
      <c r="N140" s="220"/>
      <c r="O140" s="220"/>
      <c r="P140" s="220"/>
      <c r="Q140" s="220"/>
      <c r="R140" s="220"/>
      <c r="S140" s="220"/>
      <c r="T140" s="220"/>
      <c r="U140" s="220"/>
      <c r="V140" s="220"/>
      <c r="W140" s="220"/>
      <c r="X140" s="220"/>
      <c r="Y140" s="220"/>
      <c r="Z140" s="220"/>
      <c r="AA140" s="220"/>
      <c r="AB140" s="220"/>
      <c r="AC140" s="220"/>
      <c r="AD140" s="220"/>
      <c r="AE140" s="220"/>
      <c r="AF140" s="220"/>
      <c r="AG140" s="210"/>
      <c r="AH140" s="114">
        <f ca="1">AVERAGE(AH141:AH146)</f>
        <v>0</v>
      </c>
      <c r="AI140" s="115">
        <f t="shared" ref="AI140:AK140" ca="1" si="172">AVERAGE(AI141:AI146)</f>
        <v>0</v>
      </c>
      <c r="AJ140" s="115">
        <f t="shared" ca="1" si="172"/>
        <v>0</v>
      </c>
      <c r="AK140" s="115">
        <f t="shared" ca="1" si="172"/>
        <v>0</v>
      </c>
      <c r="AL140" s="104" t="str">
        <f ca="1">IFERROR(AVERAGE(AL141:AL146),"-")</f>
        <v>-</v>
      </c>
      <c r="AM140" s="64"/>
      <c r="AN140" s="48">
        <f>AVERAGE(AN141:AN146)</f>
        <v>0</v>
      </c>
      <c r="AO140" s="30" t="str">
        <f>IF(AN140&gt;=0.285,"達成","未")</f>
        <v>未</v>
      </c>
      <c r="AP140" s="71"/>
      <c r="AQ140" s="72">
        <f>AVERAGE(AQ141:AQ146)</f>
        <v>0.17965516890380953</v>
      </c>
      <c r="AR140" s="62" t="s">
        <v>15</v>
      </c>
      <c r="AS140" s="49" t="s">
        <v>16</v>
      </c>
      <c r="AT140" s="50" t="s">
        <v>58</v>
      </c>
      <c r="AU140" s="38" t="s">
        <v>56</v>
      </c>
      <c r="AV140" s="153" t="s">
        <v>57</v>
      </c>
      <c r="AW140" s="60" t="s">
        <v>66</v>
      </c>
      <c r="AX140" s="214" t="s">
        <v>91</v>
      </c>
      <c r="AY140" s="215">
        <f>MOD(AY138-AY136,7)</f>
        <v>4</v>
      </c>
      <c r="AZ140" s="97" t="s">
        <v>106</v>
      </c>
      <c r="BA140" s="111"/>
      <c r="BB140" s="111" t="s">
        <v>83</v>
      </c>
      <c r="BC140" s="111" t="s">
        <v>84</v>
      </c>
      <c r="BD140" s="111" t="s">
        <v>85</v>
      </c>
      <c r="BE140" s="111" t="s">
        <v>86</v>
      </c>
      <c r="BF140" s="111" t="s">
        <v>87</v>
      </c>
      <c r="BG140" s="111" t="s">
        <v>101</v>
      </c>
    </row>
    <row r="141" spans="1:59" s="4" customFormat="1" ht="20.149999999999999" customHeight="1" outlineLevel="1" x14ac:dyDescent="0.2">
      <c r="B141" s="51" t="str">
        <f>IF($R$5&lt;&gt;"",$R$5,"-")</f>
        <v>A</v>
      </c>
      <c r="C141" s="84"/>
      <c r="D141" s="84"/>
      <c r="E141" s="84"/>
      <c r="F141" s="84"/>
      <c r="G141" s="84"/>
      <c r="H141" s="84"/>
      <c r="I141" s="84"/>
      <c r="J141" s="84"/>
      <c r="K141" s="84"/>
      <c r="L141" s="84"/>
      <c r="M141" s="84"/>
      <c r="N141" s="84"/>
      <c r="O141" s="84"/>
      <c r="P141" s="84"/>
      <c r="Q141" s="84"/>
      <c r="R141" s="84"/>
      <c r="S141" s="84"/>
      <c r="T141" s="84"/>
      <c r="U141" s="84"/>
      <c r="V141" s="84"/>
      <c r="W141" s="84"/>
      <c r="X141" s="84"/>
      <c r="Y141" s="84"/>
      <c r="Z141" s="84"/>
      <c r="AA141" s="84"/>
      <c r="AB141" s="84"/>
      <c r="AC141" s="84"/>
      <c r="AD141" s="84"/>
      <c r="AE141" s="84"/>
      <c r="AF141" s="84"/>
      <c r="AG141" s="61"/>
      <c r="AH141" s="122">
        <f ca="1">IFERROR(IF(B141="-","-",IF(AY136=7,COUNTIF(OFFSET($C141,0,0,1,$AY136),"○")/(7-BB141),(COUNTIF(OFFSET($C141,0,0,1,$AY136),"○")+COUNTIF(OFFSET($C141,-14,DAY(EOMONTH(C134-1,0))-7+$AY136,1,7-$AY136),"○"))/(7-BB141))),"-")</f>
        <v>0</v>
      </c>
      <c r="AI141" s="116">
        <f ca="1">IF($B141="-","-",COUNTIF(OFFSET($C141,0,$AY136,1,7),"○")/7-BC141)</f>
        <v>0</v>
      </c>
      <c r="AJ141" s="145">
        <f ca="1">IF($B141="-","-",COUNTIF(OFFSET($C141,0,$AY136,1,7),"○")/7-BD141)</f>
        <v>0</v>
      </c>
      <c r="AK141" s="145">
        <f ca="1">IF($B141="-","-",COUNTIF(OFFSET($C141,0,$AY136,1,7),"○")/7-BE141)</f>
        <v>0</v>
      </c>
      <c r="AL141" s="146" t="str">
        <f ca="1">IF($B141="-","-",IF((AY144+SIGN(AY136))&lt;5,"-",COUNTIF(OFFSET(C141,0,AY136+21,1,7),"○")/(7-BF141)))</f>
        <v>-</v>
      </c>
      <c r="AM141" s="65">
        <f>AU141</f>
        <v>0</v>
      </c>
      <c r="AN141" s="41">
        <f>IFERROR(AM141/AS141,"")</f>
        <v>0</v>
      </c>
      <c r="AO141" s="67" t="str">
        <f t="shared" ref="AO141:AO146" si="173">IFERROR(IF(B141="-",B141,IF(AM141/AS141&gt;=0.285,"達成","未")),"-")</f>
        <v>未</v>
      </c>
      <c r="AP141" s="73">
        <f t="shared" ref="AP141:AP146" si="174">AV141</f>
        <v>58</v>
      </c>
      <c r="AQ141" s="74">
        <f>IFERROR(AP141/AT141,"")</f>
        <v>0.19594594594594594</v>
      </c>
      <c r="AR141" s="150">
        <f>COUNT(C135:AG135)</f>
        <v>31</v>
      </c>
      <c r="AS141" s="157">
        <f t="shared" ref="AS141:AS146" si="175">IF(OR(B141="-",B141=""),0,IFERROR(AR141-COUNTIF(C141:AG141,"外"),))</f>
        <v>31</v>
      </c>
      <c r="AT141" s="151">
        <f t="shared" ref="AT141:AT146" si="176">AS141+AT127</f>
        <v>296</v>
      </c>
      <c r="AU141" s="151">
        <f t="shared" ref="AU141:AU146" si="177">COUNTIF(C141:AG141,"○")</f>
        <v>0</v>
      </c>
      <c r="AV141" s="151">
        <f t="shared" ref="AV141:AV146" si="178">AV127+AU141</f>
        <v>58</v>
      </c>
      <c r="AW141" s="98">
        <f>IF(C134&gt;DATE($K$6,$M$6,1),0,IF(SUM(AS141:AS146)=0,1,IF(AO140="達成",1,0)))</f>
        <v>0</v>
      </c>
      <c r="AX141" s="214"/>
      <c r="AY141" s="215"/>
      <c r="AZ141" s="98">
        <f>IF(C134&gt;DATE($K$6,$M$6,1),0,IF(SUM(AS141:AS146)=0,1,IF(AND(AH140&gt;0.285,AI140&gt;0.285,AJ140&gt;0.285,AK140&gt;0.285,AL140&gt;0.285),1,0)))</f>
        <v>0</v>
      </c>
      <c r="BA141" s="111" t="s">
        <v>95</v>
      </c>
      <c r="BB141" s="111">
        <f ca="1">IF(AY136=7,COUNTIF(OFFSET($C141,0,0,1,$AY136),"外"),COUNTIF(OFFSET($C141,0,0,1,$AY136),"外")+COUNTIF(OFFSET($C141,-13,DAY(EOMONTH(C134-1,0))-7+$AY136,1,7-$AY136),"外"))</f>
        <v>0</v>
      </c>
      <c r="BC141" s="111">
        <f ca="1">COUNTIF(OFFSET($C141,0,$AY136,1,7),"外")</f>
        <v>0</v>
      </c>
      <c r="BD141" s="111">
        <f ca="1">COUNTIF(OFFSET($C141,0,$AY136+7,1,7),"外")</f>
        <v>0</v>
      </c>
      <c r="BE141" s="111">
        <f ca="1">COUNTIF(OFFSET($C141,0,$AY136+14,1,7),"外")</f>
        <v>0</v>
      </c>
      <c r="BF141" s="111">
        <f ca="1">COUNTIF(OFFSET(C141,0,AY136+21,1,7),"外")</f>
        <v>0</v>
      </c>
      <c r="BG141" s="111">
        <f ca="1">SUM(BB141:BF141)</f>
        <v>0</v>
      </c>
    </row>
    <row r="142" spans="1:59" s="4" customFormat="1" ht="20.149999999999999" customHeight="1" outlineLevel="1" x14ac:dyDescent="0.2">
      <c r="B142" s="45" t="str">
        <f>IF($S$5&lt;&gt;"",$S$5,"-")</f>
        <v>B</v>
      </c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78"/>
      <c r="AH142" s="90">
        <f ca="1">IFERROR(IF(B127="-","-",IF(AY136=7,COUNTIF(OFFSET($C142,0,0,1,$AY136),"○")/(7-BB142),(COUNTIF(OFFSET($C142,0,0,1,$AY136),"○")+COUNTIF(OFFSET($C142,-14,DAY(EOMONTH(C134-1,0))-7+$AY136,1,7-$AY136),"○"))/(7-BB142))),"-")</f>
        <v>0</v>
      </c>
      <c r="AI142" s="89">
        <f ca="1">IF(B142="-","-",COUNTIF(OFFSET($C142,0,$AY136,1,7),"○")/7-BC142)</f>
        <v>0</v>
      </c>
      <c r="AJ142" s="89">
        <f ca="1">IF($B142="-","-",COUNTIF(OFFSET($C142,0,$AY137,1,7),"○")/7-BD142)</f>
        <v>0</v>
      </c>
      <c r="AK142" s="89">
        <f ca="1">IF($B142="-","-",COUNTIF(OFFSET($C142,0,$AY136,1,7),"○")/7-BE142)</f>
        <v>0</v>
      </c>
      <c r="AL142" s="105" t="str">
        <f ca="1">IF($B142="-","-",IF((AY144+SIGN(AY136))&lt;5,"-",COUNTIF(OFFSET(C142,0,AY136+21,1,7),"○")/(7-BF142)))</f>
        <v>-</v>
      </c>
      <c r="AM142" s="154">
        <f t="shared" ref="AM142:AM144" si="179">AU142</f>
        <v>0</v>
      </c>
      <c r="AN142" s="41">
        <f t="shared" ref="AN142" si="180">IFERROR(AM142/AS142,"")</f>
        <v>0</v>
      </c>
      <c r="AO142" s="66" t="str">
        <f t="shared" si="173"/>
        <v>未</v>
      </c>
      <c r="AP142" s="155">
        <f t="shared" si="174"/>
        <v>49</v>
      </c>
      <c r="AQ142" s="75">
        <f t="shared" ref="AQ142:AQ144" si="181">IFERROR(AP142/AT142,"")</f>
        <v>0.16955017301038061</v>
      </c>
      <c r="AR142" s="150">
        <f>COUNT(C135:AG135)</f>
        <v>31</v>
      </c>
      <c r="AS142" s="157">
        <f t="shared" si="175"/>
        <v>31</v>
      </c>
      <c r="AT142" s="151">
        <f t="shared" si="176"/>
        <v>289</v>
      </c>
      <c r="AU142" s="151">
        <f t="shared" si="177"/>
        <v>0</v>
      </c>
      <c r="AV142" s="151">
        <f t="shared" si="178"/>
        <v>49</v>
      </c>
      <c r="AW142" s="40"/>
      <c r="AX142" s="216" t="s">
        <v>92</v>
      </c>
      <c r="AY142" s="196">
        <f>SIGN(AY136)+SIGN(AY140)+AY144</f>
        <v>5</v>
      </c>
      <c r="BA142" s="111" t="s">
        <v>96</v>
      </c>
      <c r="BB142" s="111">
        <f ca="1">IF(AY136=7,COUNTIF(OFFSET($C142,0,0,1,$AY136),"外"),COUNTIF(OFFSET($C142,0,0,1,$AY136),"外")+COUNTIF(OFFSET($C142,-13,DAY(EOMONTH(C134-1,0))-7+$AY136,1,7-$AY136),"外"))</f>
        <v>0</v>
      </c>
      <c r="BC142" s="111">
        <f ca="1">COUNTIF(OFFSET($C142,0,$AY136,1,7),"外")</f>
        <v>0</v>
      </c>
      <c r="BD142" s="111">
        <f ca="1">COUNTIF(OFFSET($C142,0,$AY136+7,1,7),"外")</f>
        <v>0</v>
      </c>
      <c r="BE142" s="111">
        <f ca="1">COUNTIF(OFFSET($C142,0,$AY136+14,1,7),"外")</f>
        <v>0</v>
      </c>
      <c r="BF142" s="111">
        <f ca="1">COUNTIF(OFFSET(C142,0,AY136+21,1,7),"外")</f>
        <v>0</v>
      </c>
      <c r="BG142" s="111">
        <f t="shared" ref="BG142:BG144" ca="1" si="182">SUM(BB142:BF142)</f>
        <v>0</v>
      </c>
    </row>
    <row r="143" spans="1:59" s="4" customFormat="1" ht="20.149999999999999" customHeight="1" outlineLevel="1" x14ac:dyDescent="0.2">
      <c r="B143" s="45" t="str">
        <f>IF($T$5&lt;&gt;"",$T$5,"-")</f>
        <v>C</v>
      </c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78"/>
      <c r="AH143" s="90">
        <f ca="1">IFERROR(IF(B143="-","-",IF(AY136=7,COUNTIF(OFFSET($C143,0,0,1,$AY136),"○")/(7-BB143),(COUNTIF(OFFSET($C143,0,0,1,$AY136),"○")+COUNTIF(OFFSET($C143,-14,DAY(EOMONTH(C134-1,0))-7+$AY136,1,7-$AY136),"○"))/(7-BB143))),"-")</f>
        <v>0</v>
      </c>
      <c r="AI143" s="89">
        <f ca="1">IF(B143="-","-",COUNTIF(OFFSET($C143,0,$AY136,1,7),"○")/7-BC143)</f>
        <v>0</v>
      </c>
      <c r="AJ143" s="89">
        <f ca="1">IF($B143="-","-",COUNTIF(OFFSET($C143,0,$AY136,1,7),"○")/7-BD143)</f>
        <v>0</v>
      </c>
      <c r="AK143" s="89">
        <f ca="1">IF($B143="-","-",COUNTIF(OFFSET($C143,0,$AY136,1,7),"○")/7-BE143)</f>
        <v>0</v>
      </c>
      <c r="AL143" s="105" t="str">
        <f ca="1">IF($B143="-","-",IF((AY144+SIGN(AY136))&lt;5,"-",COUNTIF(OFFSET(C143,0,AY136+21,1,7),"○")/(7-BF143)))</f>
        <v>-</v>
      </c>
      <c r="AM143" s="154">
        <f t="shared" si="179"/>
        <v>0</v>
      </c>
      <c r="AN143" s="41">
        <f>IFERROR(AM143/AS143,"")</f>
        <v>0</v>
      </c>
      <c r="AO143" s="66" t="str">
        <f t="shared" si="173"/>
        <v>未</v>
      </c>
      <c r="AP143" s="155">
        <f t="shared" si="174"/>
        <v>51</v>
      </c>
      <c r="AQ143" s="75">
        <f t="shared" si="181"/>
        <v>0.17346938775510204</v>
      </c>
      <c r="AR143" s="150">
        <f>COUNT(C135:AG135)</f>
        <v>31</v>
      </c>
      <c r="AS143" s="157">
        <f t="shared" si="175"/>
        <v>31</v>
      </c>
      <c r="AT143" s="151">
        <f t="shared" si="176"/>
        <v>294</v>
      </c>
      <c r="AU143" s="151">
        <f t="shared" si="177"/>
        <v>0</v>
      </c>
      <c r="AV143" s="151">
        <f t="shared" si="178"/>
        <v>51</v>
      </c>
      <c r="AW143" s="40"/>
      <c r="AX143" s="217"/>
      <c r="AY143" s="197"/>
      <c r="BA143" s="111" t="s">
        <v>97</v>
      </c>
      <c r="BB143" s="111">
        <f ca="1">IF(AY136=7,COUNTIF(OFFSET($C143,0,0,1,$AY136),"外"),COUNTIF(OFFSET($C143,0,0,1,$AY136),"外")+COUNTIF(OFFSET($C143,-13,DAY(EOMONTH(C134-1,0))-7+$AY136,1,7-$AY136),"外"))</f>
        <v>0</v>
      </c>
      <c r="BC143" s="111">
        <f ca="1">COUNTIF(OFFSET($C143,0,$AY136,1,7),"外")</f>
        <v>0</v>
      </c>
      <c r="BD143" s="111">
        <f ca="1">COUNTIF(OFFSET($C143,0,$AY136+7,1,7),"外")</f>
        <v>0</v>
      </c>
      <c r="BE143" s="111">
        <f ca="1">COUNTIF(OFFSET($C143,0,$AY136+14,1,7),"外")</f>
        <v>0</v>
      </c>
      <c r="BF143" s="111">
        <f ca="1">COUNTIF(OFFSET(C143,0,AY136+21,1,7),"外")</f>
        <v>0</v>
      </c>
      <c r="BG143" s="111">
        <f t="shared" ca="1" si="182"/>
        <v>0</v>
      </c>
    </row>
    <row r="144" spans="1:59" s="4" customFormat="1" ht="20.149999999999999" customHeight="1" outlineLevel="1" x14ac:dyDescent="0.2">
      <c r="B144" s="45" t="str">
        <f>IF($U$5&lt;&gt;"",$U$5,"-")</f>
        <v>-</v>
      </c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78"/>
      <c r="AH144" s="90" t="str">
        <f ca="1">IFERROR(IF(B144="-","-",IF(AY136=7,COUNTIF(OFFSET($C144,0,0,1,$AY136),"○")/(7-BB144),(COUNTIF(OFFSET($C144,0,0,1,$AY136),"○")+COUNTIF(OFFSET($C144,-14,DAY(EOMONTH(C134-1,0))-7+$AY136,1,7-$AY136),"○"))/(7-BB144))),"-")</f>
        <v>-</v>
      </c>
      <c r="AI144" s="89" t="str">
        <f ca="1">IF(B144="-","-",COUNTIF(OFFSET($C144,0,$AY136,1,7),"○")/7-BC144)</f>
        <v>-</v>
      </c>
      <c r="AJ144" s="89" t="str">
        <f ca="1">IF($B144="-","-",COUNTIF(OFFSET($C144,0,$AY136,1,7),"○")/7-BD144)</f>
        <v>-</v>
      </c>
      <c r="AK144" s="89" t="str">
        <f ca="1">IF($B144="-","-",COUNTIF(OFFSET($C144,0,$AY136,1,7),"○")/7-BE144)</f>
        <v>-</v>
      </c>
      <c r="AL144" s="105" t="str">
        <f ca="1">IF($B144="-","-",IF((AY144+SIGN(AY136))&lt;5,"-",COUNTIF(OFFSET(C144,0,AY136+21,1,7),"○")/(7-BF144)))</f>
        <v>-</v>
      </c>
      <c r="AM144" s="154">
        <f t="shared" si="179"/>
        <v>0</v>
      </c>
      <c r="AN144" s="41" t="str">
        <f t="shared" ref="AN144:AN145" si="183">IFERROR(AM144/AS144,"")</f>
        <v/>
      </c>
      <c r="AO144" s="66" t="str">
        <f t="shared" si="173"/>
        <v>-</v>
      </c>
      <c r="AP144" s="155">
        <f t="shared" si="174"/>
        <v>0</v>
      </c>
      <c r="AQ144" s="75" t="str">
        <f t="shared" si="181"/>
        <v/>
      </c>
      <c r="AR144" s="150">
        <f>COUNT(C135:AG135)</f>
        <v>31</v>
      </c>
      <c r="AS144" s="157">
        <f t="shared" si="175"/>
        <v>0</v>
      </c>
      <c r="AT144" s="151">
        <f t="shared" si="176"/>
        <v>0</v>
      </c>
      <c r="AU144" s="151">
        <f t="shared" si="177"/>
        <v>0</v>
      </c>
      <c r="AV144" s="151">
        <f t="shared" si="178"/>
        <v>0</v>
      </c>
      <c r="AW144" s="40"/>
      <c r="AX144" s="194" t="s">
        <v>93</v>
      </c>
      <c r="AY144" s="196">
        <f>ROUNDDOWN((AY138-AY136)/7,0)</f>
        <v>3</v>
      </c>
      <c r="BA144" s="111" t="s">
        <v>98</v>
      </c>
      <c r="BB144" s="111">
        <f ca="1">IF(AY136=7,COUNTIF(OFFSET($C144,0,0,1,$AY136),"外"),COUNTIF(OFFSET($C144,0,0,1,$AY136),"外")+COUNTIF(OFFSET($C144,-13,DAY(EOMONTH(C134-1,0))-7+$AY136,1,7-$AY136),"外"))</f>
        <v>0</v>
      </c>
      <c r="BC144" s="111">
        <f ca="1">COUNTIF(OFFSET($C144,0,$AY136,1,7),"外")</f>
        <v>0</v>
      </c>
      <c r="BD144" s="111">
        <f ca="1">COUNTIF(OFFSET($C144,0,$AY136+7,1,7),"外")</f>
        <v>0</v>
      </c>
      <c r="BE144" s="111">
        <f ca="1">COUNTIF(OFFSET($C144,0,$AY136+14,1,7),"外")</f>
        <v>0</v>
      </c>
      <c r="BF144" s="111">
        <f ca="1">COUNTIF(OFFSET(C144,0,AY136+21,1,7),"外")</f>
        <v>0</v>
      </c>
      <c r="BG144" s="111">
        <f t="shared" ca="1" si="182"/>
        <v>0</v>
      </c>
    </row>
    <row r="145" spans="1:59" s="4" customFormat="1" ht="20.149999999999999" customHeight="1" outlineLevel="1" x14ac:dyDescent="0.2">
      <c r="B145" s="45" t="str">
        <f>IF($V$5&lt;&gt;"",$V$5,"-")</f>
        <v>-</v>
      </c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78"/>
      <c r="AH145" s="90" t="str">
        <f ca="1">IFERROR(IF(B145="-","-",IF(AY136=7,COUNTIF(OFFSET($C145,0,0,1,$AY136),"○")/(7-BB145),(COUNTIF(OFFSET($C145,0,0,1,$AY136),"○")+COUNTIF(OFFSET($C145,-14,DAY(EOMONTH(C134-1,0))-7+$AY136,1,7-$AY136),"○"))/(7-BB145))),"-")</f>
        <v>-</v>
      </c>
      <c r="AI145" s="89" t="str">
        <f ca="1">IF(B145="-","-",COUNTIF(OFFSET($C145,0,$AY136,1,7),"○")/7-BC145)</f>
        <v>-</v>
      </c>
      <c r="AJ145" s="89" t="str">
        <f ca="1">IF($B145="-","-",COUNTIF(OFFSET($C145,0,$AY136,1,7),"○")/7-BD145)</f>
        <v>-</v>
      </c>
      <c r="AK145" s="89" t="str">
        <f ca="1">IF($B145="-","-",COUNTIF(OFFSET($C145,0,$AY136,1,7),"○")/7-BE145)</f>
        <v>-</v>
      </c>
      <c r="AL145" s="105" t="str">
        <f ca="1">IF($B145="-","-",IF((AY144+SIGN(AY136))&lt;5,"-",COUNTIF(OFFSET(C145,0,AY136+21,1,7),"○")/(7-BF145)))</f>
        <v>-</v>
      </c>
      <c r="AM145" s="154">
        <f>AU145</f>
        <v>0</v>
      </c>
      <c r="AN145" s="41" t="str">
        <f t="shared" si="183"/>
        <v/>
      </c>
      <c r="AO145" s="66" t="str">
        <f t="shared" si="173"/>
        <v>-</v>
      </c>
      <c r="AP145" s="155">
        <f t="shared" si="174"/>
        <v>0</v>
      </c>
      <c r="AQ145" s="75" t="str">
        <f>IFERROR(AP145/AT145,"")</f>
        <v/>
      </c>
      <c r="AR145" s="150">
        <f>COUNT(C135:AG135)</f>
        <v>31</v>
      </c>
      <c r="AS145" s="157">
        <f t="shared" si="175"/>
        <v>0</v>
      </c>
      <c r="AT145" s="151">
        <f t="shared" si="176"/>
        <v>0</v>
      </c>
      <c r="AU145" s="151">
        <f t="shared" si="177"/>
        <v>0</v>
      </c>
      <c r="AV145" s="151">
        <f t="shared" si="178"/>
        <v>0</v>
      </c>
      <c r="AW145" s="40"/>
      <c r="AX145" s="195"/>
      <c r="AY145" s="197"/>
      <c r="BA145" s="111" t="s">
        <v>99</v>
      </c>
      <c r="BB145" s="111">
        <f ca="1">IF(AY136=7,COUNTIF(OFFSET($C145,0,0,1,$AY136),"外"),COUNTIF(OFFSET($C145,0,0,1,$AY136),"外")+COUNTIF(OFFSET($C145,-13,DAY(EOMONTH(C134-1,0))-7+$AY136,1,7-$AY136),"外"))</f>
        <v>0</v>
      </c>
      <c r="BC145" s="111">
        <f ca="1">COUNTIF(OFFSET($C145,0,$AY136,1,7),"外")</f>
        <v>0</v>
      </c>
      <c r="BD145" s="111">
        <f ca="1">COUNTIF(OFFSET($C145,0,$AY136+7,1,7),"外")</f>
        <v>0</v>
      </c>
      <c r="BE145" s="111">
        <f ca="1">COUNTIF(OFFSET($C145,0,$AY136+14,1,7),"外")</f>
        <v>0</v>
      </c>
      <c r="BF145" s="111">
        <f ca="1">COUNTIF(OFFSET(C145,0,AY136+21,1,7),"外")</f>
        <v>0</v>
      </c>
      <c r="BG145" s="111">
        <f ca="1">SUM(BB145:BF145)</f>
        <v>0</v>
      </c>
    </row>
    <row r="146" spans="1:59" s="4" customFormat="1" ht="20.149999999999999" customHeight="1" outlineLevel="1" thickBot="1" x14ac:dyDescent="0.25">
      <c r="B146" s="46" t="str">
        <f>IF($W$5&lt;&gt;"",$W$5,"-")</f>
        <v>-</v>
      </c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55"/>
      <c r="AH146" s="91" t="str">
        <f ca="1">IFERROR(IF(B146="-","-",IF(AY136=7,COUNTIF(OFFSET($C146,0,0,1,$AY136),"○")/(7-BB146),(COUNTIF(OFFSET($C146,0,0,1,$AY136),"○")+COUNTIF(OFFSET($C146,-14,DAY(EOMONTH(C134-1,0))-7+$AY136,1,7-$AY136),"○"))/(7-BB146))),"-")</f>
        <v>-</v>
      </c>
      <c r="AI146" s="92" t="str">
        <f ca="1">IF(B146="-","-",COUNTIF(OFFSET($C146,0,$AY136,1,7),"○")/7-BC146)</f>
        <v>-</v>
      </c>
      <c r="AJ146" s="92" t="str">
        <f ca="1">IF($B146="-","-",COUNTIF(OFFSET($C146,0,$AY136,1,7),"○")/7-BD146)</f>
        <v>-</v>
      </c>
      <c r="AK146" s="92" t="str">
        <f ca="1">IF($B146="-","-",COUNTIF(OFFSET($C146,0,$AY136,1,7),"○")/7-BE146)</f>
        <v>-</v>
      </c>
      <c r="AL146" s="106" t="str">
        <f ca="1">IF($B146="-","-",IF((AY144+SIGN(AY136))&lt;5,"-",COUNTIF(OFFSET(C146,0,AY136+21,1,7),"○")/(7-BF146)))</f>
        <v>-</v>
      </c>
      <c r="AM146" s="64">
        <f t="shared" ref="AM146" si="184">AU146</f>
        <v>0</v>
      </c>
      <c r="AN146" s="48" t="str">
        <f>IFERROR(AM146/AS146,"")</f>
        <v/>
      </c>
      <c r="AO146" s="30" t="str">
        <f t="shared" si="173"/>
        <v>-</v>
      </c>
      <c r="AP146" s="71">
        <f t="shared" si="174"/>
        <v>0</v>
      </c>
      <c r="AQ146" s="72" t="str">
        <f t="shared" ref="AQ146" si="185">IFERROR(AP146/AT146,"")</f>
        <v/>
      </c>
      <c r="AR146" s="150">
        <f>COUNT(C135:AG135)</f>
        <v>31</v>
      </c>
      <c r="AS146" s="157">
        <f t="shared" si="175"/>
        <v>0</v>
      </c>
      <c r="AT146" s="151">
        <f t="shared" si="176"/>
        <v>0</v>
      </c>
      <c r="AU146" s="151">
        <f t="shared" si="177"/>
        <v>0</v>
      </c>
      <c r="AV146" s="151">
        <f t="shared" si="178"/>
        <v>0</v>
      </c>
      <c r="AW146" s="40"/>
      <c r="AX146" s="101"/>
      <c r="AY146" s="102"/>
      <c r="BA146" s="111" t="s">
        <v>100</v>
      </c>
      <c r="BB146" s="111">
        <f ca="1">IF(AY136=7,COUNTIF(OFFSET($C146,0,0,1,$AY136),"外"),COUNTIF(OFFSET($C146,0,0,1,$AY136),"外")+COUNTIF(OFFSET($C146,-13,DAY(EOMONTH(C134-1,0))-7+$AY136,1,7-$AY136),"外"))</f>
        <v>0</v>
      </c>
      <c r="BC146" s="111">
        <f ca="1">COUNTIF(OFFSET($C146,0,$AY136,1,7),"外")</f>
        <v>0</v>
      </c>
      <c r="BD146" s="111">
        <f ca="1">COUNTIF(OFFSET($C146,0,$AY136+7,1,7),"外")</f>
        <v>0</v>
      </c>
      <c r="BE146" s="111">
        <f ca="1">COUNTIF(OFFSET($C146,0,$AY136+14,1,7),"外")</f>
        <v>0</v>
      </c>
      <c r="BF146" s="111">
        <f ca="1">COUNTIF(OFFSET(C146,0,AY136+21,1,7),"外")</f>
        <v>0</v>
      </c>
      <c r="BG146" s="111">
        <f t="shared" ref="BG146" ca="1" si="186">SUM(BB146:BF146)</f>
        <v>0</v>
      </c>
    </row>
    <row r="147" spans="1:59" s="4" customFormat="1" ht="13.5" outlineLevel="1" thickBot="1" x14ac:dyDescent="0.25">
      <c r="A147" s="2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2"/>
      <c r="AI147" s="2"/>
      <c r="AJ147" s="2"/>
      <c r="AK147" s="2"/>
      <c r="AL147" s="2"/>
      <c r="AM147" s="2"/>
      <c r="AN147" s="40"/>
      <c r="AO147" s="2"/>
      <c r="AP147" s="2"/>
      <c r="AQ147" s="2"/>
      <c r="AR147" s="32"/>
      <c r="AS147" s="32"/>
      <c r="AT147" s="32"/>
      <c r="AU147" s="32"/>
      <c r="AV147" s="32"/>
    </row>
    <row r="148" spans="1:59" s="4" customFormat="1" ht="13" customHeight="1" outlineLevel="1" x14ac:dyDescent="0.2">
      <c r="A148" s="2"/>
      <c r="B148" s="83" t="s">
        <v>0</v>
      </c>
      <c r="C148" s="252">
        <f>DATE(YEAR(C134),MONTH(C134)+1,DAY(C134))</f>
        <v>45870</v>
      </c>
      <c r="D148" s="253"/>
      <c r="E148" s="253"/>
      <c r="F148" s="253"/>
      <c r="G148" s="253"/>
      <c r="H148" s="253"/>
      <c r="I148" s="253"/>
      <c r="J148" s="253"/>
      <c r="K148" s="253"/>
      <c r="L148" s="253"/>
      <c r="M148" s="253"/>
      <c r="N148" s="253"/>
      <c r="O148" s="253"/>
      <c r="P148" s="253"/>
      <c r="Q148" s="253"/>
      <c r="R148" s="253"/>
      <c r="S148" s="253"/>
      <c r="T148" s="253"/>
      <c r="U148" s="253"/>
      <c r="V148" s="253"/>
      <c r="W148" s="253"/>
      <c r="X148" s="253"/>
      <c r="Y148" s="253"/>
      <c r="Z148" s="253"/>
      <c r="AA148" s="253"/>
      <c r="AB148" s="253"/>
      <c r="AC148" s="253"/>
      <c r="AD148" s="253"/>
      <c r="AE148" s="253"/>
      <c r="AF148" s="253"/>
      <c r="AG148" s="253"/>
      <c r="AH148" s="254" t="s">
        <v>113</v>
      </c>
      <c r="AI148" s="255"/>
      <c r="AJ148" s="255"/>
      <c r="AK148" s="255"/>
      <c r="AL148" s="256"/>
      <c r="AM148" s="260" t="s">
        <v>46</v>
      </c>
      <c r="AN148" s="261"/>
      <c r="AO148" s="262"/>
      <c r="AP148" s="266" t="s">
        <v>11</v>
      </c>
      <c r="AQ148" s="267"/>
      <c r="AR148" s="270" t="s">
        <v>15</v>
      </c>
      <c r="AS148" s="206" t="s">
        <v>16</v>
      </c>
      <c r="AT148" s="221" t="s">
        <v>17</v>
      </c>
      <c r="AU148" s="241"/>
      <c r="AV148" s="241"/>
      <c r="AW148" s="40"/>
      <c r="AX148" s="242" t="s">
        <v>88</v>
      </c>
      <c r="AY148" s="243"/>
      <c r="AZ148" s="2"/>
      <c r="BA148" s="2"/>
      <c r="BB148" s="2"/>
      <c r="BC148" s="2"/>
      <c r="BD148" s="2"/>
      <c r="BE148" s="2"/>
      <c r="BF148" s="2"/>
      <c r="BG148" s="2"/>
    </row>
    <row r="149" spans="1:59" s="4" customFormat="1" ht="13" customHeight="1" outlineLevel="1" x14ac:dyDescent="0.2">
      <c r="A149" s="2"/>
      <c r="B149" s="10" t="s">
        <v>1</v>
      </c>
      <c r="C149" s="11">
        <f>DATE(YEAR(C148),MONTH(C148),DAY(C148))</f>
        <v>45870</v>
      </c>
      <c r="D149" s="11">
        <f>IF(MONTH(DATE(YEAR(C149),MONTH(C149),DAY(C149)+1))=MONTH($C148),DATE(YEAR(C149),MONTH(C149),DAY(C149)+1),"")</f>
        <v>45871</v>
      </c>
      <c r="E149" s="11">
        <f t="shared" ref="E149:AG149" si="187">IF(MONTH(DATE(YEAR(D149),MONTH(D149),DAY(D149)+1))=MONTH($C148),DATE(YEAR(D149),MONTH(D149),DAY(D149)+1),"")</f>
        <v>45872</v>
      </c>
      <c r="F149" s="16">
        <f t="shared" si="187"/>
        <v>45873</v>
      </c>
      <c r="G149" s="11">
        <f t="shared" si="187"/>
        <v>45874</v>
      </c>
      <c r="H149" s="11">
        <f t="shared" si="187"/>
        <v>45875</v>
      </c>
      <c r="I149" s="11">
        <f t="shared" si="187"/>
        <v>45876</v>
      </c>
      <c r="J149" s="11">
        <f t="shared" si="187"/>
        <v>45877</v>
      </c>
      <c r="K149" s="11">
        <f t="shared" si="187"/>
        <v>45878</v>
      </c>
      <c r="L149" s="11">
        <f t="shared" si="187"/>
        <v>45879</v>
      </c>
      <c r="M149" s="11">
        <f t="shared" si="187"/>
        <v>45880</v>
      </c>
      <c r="N149" s="11">
        <f t="shared" si="187"/>
        <v>45881</v>
      </c>
      <c r="O149" s="11">
        <f t="shared" si="187"/>
        <v>45882</v>
      </c>
      <c r="P149" s="11">
        <f t="shared" si="187"/>
        <v>45883</v>
      </c>
      <c r="Q149" s="11">
        <f t="shared" si="187"/>
        <v>45884</v>
      </c>
      <c r="R149" s="11">
        <f t="shared" si="187"/>
        <v>45885</v>
      </c>
      <c r="S149" s="11">
        <f t="shared" si="187"/>
        <v>45886</v>
      </c>
      <c r="T149" s="11">
        <f t="shared" si="187"/>
        <v>45887</v>
      </c>
      <c r="U149" s="11">
        <f t="shared" si="187"/>
        <v>45888</v>
      </c>
      <c r="V149" s="11">
        <f t="shared" si="187"/>
        <v>45889</v>
      </c>
      <c r="W149" s="11">
        <f t="shared" si="187"/>
        <v>45890</v>
      </c>
      <c r="X149" s="11">
        <f t="shared" si="187"/>
        <v>45891</v>
      </c>
      <c r="Y149" s="11">
        <f t="shared" si="187"/>
        <v>45892</v>
      </c>
      <c r="Z149" s="11">
        <f t="shared" si="187"/>
        <v>45893</v>
      </c>
      <c r="AA149" s="11">
        <f t="shared" si="187"/>
        <v>45894</v>
      </c>
      <c r="AB149" s="11">
        <f t="shared" si="187"/>
        <v>45895</v>
      </c>
      <c r="AC149" s="11">
        <f t="shared" si="187"/>
        <v>45896</v>
      </c>
      <c r="AD149" s="11">
        <f t="shared" si="187"/>
        <v>45897</v>
      </c>
      <c r="AE149" s="11">
        <f t="shared" si="187"/>
        <v>45898</v>
      </c>
      <c r="AF149" s="11">
        <f t="shared" si="187"/>
        <v>45899</v>
      </c>
      <c r="AG149" s="29">
        <f t="shared" si="187"/>
        <v>45900</v>
      </c>
      <c r="AH149" s="257"/>
      <c r="AI149" s="258"/>
      <c r="AJ149" s="258"/>
      <c r="AK149" s="258"/>
      <c r="AL149" s="259"/>
      <c r="AM149" s="263"/>
      <c r="AN149" s="264"/>
      <c r="AO149" s="265"/>
      <c r="AP149" s="268"/>
      <c r="AQ149" s="269"/>
      <c r="AR149" s="271"/>
      <c r="AS149" s="207"/>
      <c r="AT149" s="221"/>
      <c r="AU149" s="241"/>
      <c r="AV149" s="241"/>
      <c r="AW149" s="40"/>
      <c r="AX149" s="244"/>
      <c r="AY149" s="245"/>
      <c r="AZ149" s="2"/>
      <c r="BA149" s="2"/>
      <c r="BB149" s="2"/>
      <c r="BC149" s="2"/>
      <c r="BD149" s="2"/>
      <c r="BE149" s="2"/>
      <c r="BF149" s="2"/>
      <c r="BG149" s="2"/>
    </row>
    <row r="150" spans="1:59" s="4" customFormat="1" ht="13" customHeight="1" outlineLevel="1" x14ac:dyDescent="0.2">
      <c r="A150" s="2"/>
      <c r="B150" s="10" t="s">
        <v>2</v>
      </c>
      <c r="C150" s="12" t="str">
        <f t="shared" ref="C150:AG150" si="188">TEXT(C149,"aaa")</f>
        <v>金</v>
      </c>
      <c r="D150" s="12" t="str">
        <f t="shared" si="188"/>
        <v>土</v>
      </c>
      <c r="E150" s="12" t="str">
        <f t="shared" si="188"/>
        <v>日</v>
      </c>
      <c r="F150" s="17" t="str">
        <f t="shared" si="188"/>
        <v>月</v>
      </c>
      <c r="G150" s="12" t="str">
        <f t="shared" si="188"/>
        <v>火</v>
      </c>
      <c r="H150" s="12" t="str">
        <f t="shared" si="188"/>
        <v>水</v>
      </c>
      <c r="I150" s="12" t="str">
        <f t="shared" si="188"/>
        <v>木</v>
      </c>
      <c r="J150" s="12" t="str">
        <f t="shared" si="188"/>
        <v>金</v>
      </c>
      <c r="K150" s="12" t="str">
        <f t="shared" si="188"/>
        <v>土</v>
      </c>
      <c r="L150" s="12" t="str">
        <f t="shared" si="188"/>
        <v>日</v>
      </c>
      <c r="M150" s="12" t="str">
        <f t="shared" si="188"/>
        <v>月</v>
      </c>
      <c r="N150" s="12" t="str">
        <f t="shared" si="188"/>
        <v>火</v>
      </c>
      <c r="O150" s="12" t="str">
        <f t="shared" si="188"/>
        <v>水</v>
      </c>
      <c r="P150" s="12" t="str">
        <f t="shared" si="188"/>
        <v>木</v>
      </c>
      <c r="Q150" s="12" t="str">
        <f t="shared" si="188"/>
        <v>金</v>
      </c>
      <c r="R150" s="12" t="str">
        <f t="shared" si="188"/>
        <v>土</v>
      </c>
      <c r="S150" s="12" t="str">
        <f t="shared" si="188"/>
        <v>日</v>
      </c>
      <c r="T150" s="12" t="str">
        <f t="shared" si="188"/>
        <v>月</v>
      </c>
      <c r="U150" s="12" t="str">
        <f t="shared" si="188"/>
        <v>火</v>
      </c>
      <c r="V150" s="12" t="str">
        <f t="shared" si="188"/>
        <v>水</v>
      </c>
      <c r="W150" s="12" t="str">
        <f t="shared" si="188"/>
        <v>木</v>
      </c>
      <c r="X150" s="12" t="str">
        <f t="shared" si="188"/>
        <v>金</v>
      </c>
      <c r="Y150" s="12" t="str">
        <f t="shared" si="188"/>
        <v>土</v>
      </c>
      <c r="Z150" s="12" t="str">
        <f t="shared" si="188"/>
        <v>日</v>
      </c>
      <c r="AA150" s="12" t="str">
        <f t="shared" si="188"/>
        <v>月</v>
      </c>
      <c r="AB150" s="12" t="str">
        <f t="shared" si="188"/>
        <v>火</v>
      </c>
      <c r="AC150" s="12" t="str">
        <f t="shared" si="188"/>
        <v>水</v>
      </c>
      <c r="AD150" s="12" t="str">
        <f t="shared" si="188"/>
        <v>木</v>
      </c>
      <c r="AE150" s="12" t="str">
        <f t="shared" si="188"/>
        <v>金</v>
      </c>
      <c r="AF150" s="12" t="str">
        <f t="shared" si="188"/>
        <v>土</v>
      </c>
      <c r="AG150" s="78" t="str">
        <f t="shared" si="188"/>
        <v>日</v>
      </c>
      <c r="AH150" s="246" t="s">
        <v>83</v>
      </c>
      <c r="AI150" s="247" t="s">
        <v>84</v>
      </c>
      <c r="AJ150" s="247" t="s">
        <v>85</v>
      </c>
      <c r="AK150" s="247" t="s">
        <v>86</v>
      </c>
      <c r="AL150" s="248" t="s">
        <v>87</v>
      </c>
      <c r="AM150" s="249" t="s">
        <v>40</v>
      </c>
      <c r="AN150" s="228" t="s">
        <v>12</v>
      </c>
      <c r="AO150" s="231" t="s">
        <v>47</v>
      </c>
      <c r="AP150" s="234" t="s">
        <v>40</v>
      </c>
      <c r="AQ150" s="237" t="s">
        <v>13</v>
      </c>
      <c r="AR150" s="240"/>
      <c r="AS150" s="221"/>
      <c r="AT150" s="221"/>
      <c r="AU150" s="149"/>
      <c r="AV150" s="149"/>
      <c r="AW150" s="40"/>
      <c r="AX150" s="223" t="s">
        <v>89</v>
      </c>
      <c r="AY150" s="224">
        <f>ABS(IF(WEEKDAY(C148,3)=0,7,WEEKDAY(C148,3)-7))</f>
        <v>3</v>
      </c>
      <c r="AZ150" s="2"/>
      <c r="BA150" s="2"/>
      <c r="BB150" s="2"/>
      <c r="BC150" s="2"/>
      <c r="BD150" s="2"/>
      <c r="BE150" s="2"/>
      <c r="BF150" s="2"/>
      <c r="BG150" s="2"/>
    </row>
    <row r="151" spans="1:59" s="4" customFormat="1" ht="27" customHeight="1" outlineLevel="1" x14ac:dyDescent="0.2">
      <c r="A151" s="3"/>
      <c r="B151" s="225" t="s">
        <v>3</v>
      </c>
      <c r="C151" s="218" t="str">
        <f>IFERROR(VLOOKUP(C149,祝日一覧!$A:$C,3,FALSE),"")</f>
        <v/>
      </c>
      <c r="D151" s="218" t="str">
        <f>IFERROR(VLOOKUP(D149,祝日一覧!$A:$C,3,FALSE),"")</f>
        <v/>
      </c>
      <c r="E151" s="218" t="str">
        <f>IFERROR(VLOOKUP(E149,祝日一覧!$A:$C,3,FALSE),"")</f>
        <v/>
      </c>
      <c r="F151" s="218" t="str">
        <f>IFERROR(VLOOKUP(F149,祝日一覧!$A:$C,3,FALSE),"")</f>
        <v/>
      </c>
      <c r="G151" s="218" t="str">
        <f>IFERROR(VLOOKUP(G149,祝日一覧!$A:$C,3,FALSE),"")</f>
        <v/>
      </c>
      <c r="H151" s="218" t="str">
        <f>IFERROR(VLOOKUP(H149,祝日一覧!$A:$C,3,FALSE),"")</f>
        <v/>
      </c>
      <c r="I151" s="218" t="str">
        <f>IFERROR(VLOOKUP(I149,祝日一覧!$A:$C,3,FALSE),"")</f>
        <v/>
      </c>
      <c r="J151" s="218" t="str">
        <f>IFERROR(VLOOKUP(J149,祝日一覧!$A:$C,3,FALSE),"")</f>
        <v/>
      </c>
      <c r="K151" s="218" t="str">
        <f>IFERROR(VLOOKUP(K149,祝日一覧!$A:$C,3,FALSE),"")</f>
        <v/>
      </c>
      <c r="L151" s="218" t="str">
        <f>IFERROR(VLOOKUP(L149,祝日一覧!$A:$C,3,FALSE),"")</f>
        <v/>
      </c>
      <c r="M151" s="218" t="str">
        <f>IFERROR(VLOOKUP(M149,祝日一覧!$A:$C,3,FALSE),"")</f>
        <v>山の日</v>
      </c>
      <c r="N151" s="218" t="str">
        <f>IFERROR(VLOOKUP(N149,祝日一覧!$A:$C,3,FALSE),"")</f>
        <v/>
      </c>
      <c r="O151" s="218" t="str">
        <f>IFERROR(VLOOKUP(O149,祝日一覧!$A:$C,3,FALSE),"")</f>
        <v/>
      </c>
      <c r="P151" s="218" t="str">
        <f>IFERROR(VLOOKUP(P149,祝日一覧!$A:$C,3,FALSE),"")</f>
        <v/>
      </c>
      <c r="Q151" s="218" t="str">
        <f>IFERROR(VLOOKUP(Q149,祝日一覧!$A:$C,3,FALSE),"")</f>
        <v/>
      </c>
      <c r="R151" s="218" t="str">
        <f>IFERROR(VLOOKUP(R149,祝日一覧!$A:$C,3,FALSE),"")</f>
        <v/>
      </c>
      <c r="S151" s="218" t="str">
        <f>IFERROR(VLOOKUP(S149,祝日一覧!$A:$C,3,FALSE),"")</f>
        <v/>
      </c>
      <c r="T151" s="218" t="str">
        <f>IFERROR(VLOOKUP(T149,祝日一覧!$A:$C,3,FALSE),"")</f>
        <v/>
      </c>
      <c r="U151" s="218" t="str">
        <f>IFERROR(VLOOKUP(U149,祝日一覧!$A:$C,3,FALSE),"")</f>
        <v/>
      </c>
      <c r="V151" s="218" t="str">
        <f>IFERROR(VLOOKUP(V149,祝日一覧!$A:$C,3,FALSE),"")</f>
        <v/>
      </c>
      <c r="W151" s="218" t="str">
        <f>IFERROR(VLOOKUP(W149,祝日一覧!$A:$C,3,FALSE),"")</f>
        <v/>
      </c>
      <c r="X151" s="218" t="str">
        <f>IFERROR(VLOOKUP(X149,祝日一覧!$A:$C,3,FALSE),"")</f>
        <v/>
      </c>
      <c r="Y151" s="218" t="str">
        <f>IFERROR(VLOOKUP(Y149,祝日一覧!$A:$C,3,FALSE),"")</f>
        <v/>
      </c>
      <c r="Z151" s="218" t="str">
        <f>IFERROR(VLOOKUP(Z149,祝日一覧!$A:$C,3,FALSE),"")</f>
        <v/>
      </c>
      <c r="AA151" s="218" t="str">
        <f>IFERROR(VLOOKUP(AA149,祝日一覧!$A:$C,3,FALSE),"")</f>
        <v/>
      </c>
      <c r="AB151" s="218" t="str">
        <f>IFERROR(VLOOKUP(AB149,祝日一覧!$A:$C,3,FALSE),"")</f>
        <v/>
      </c>
      <c r="AC151" s="218" t="str">
        <f>IFERROR(VLOOKUP(AC149,祝日一覧!$A:$C,3,FALSE),"")</f>
        <v/>
      </c>
      <c r="AD151" s="218" t="str">
        <f>IFERROR(VLOOKUP(AD149,祝日一覧!$A:$C,3,FALSE),"")</f>
        <v/>
      </c>
      <c r="AE151" s="218" t="str">
        <f>IFERROR(VLOOKUP(AE149,祝日一覧!$A:$C,3,FALSE),"")</f>
        <v/>
      </c>
      <c r="AF151" s="218" t="str">
        <f>IFERROR(VLOOKUP(AF149,祝日一覧!$A:$C,3,FALSE),"")</f>
        <v/>
      </c>
      <c r="AG151" s="208" t="str">
        <f>IFERROR(VLOOKUP(AG149,祝日一覧!$A:$C,3,FALSE),"")</f>
        <v/>
      </c>
      <c r="AH151" s="246"/>
      <c r="AI151" s="247"/>
      <c r="AJ151" s="247"/>
      <c r="AK151" s="247"/>
      <c r="AL151" s="248"/>
      <c r="AM151" s="250"/>
      <c r="AN151" s="229"/>
      <c r="AO151" s="232"/>
      <c r="AP151" s="235"/>
      <c r="AQ151" s="238"/>
      <c r="AR151" s="240"/>
      <c r="AS151" s="221"/>
      <c r="AT151" s="222"/>
      <c r="AU151" s="148"/>
      <c r="AV151" s="149"/>
      <c r="AW151" s="40"/>
      <c r="AX151" s="223"/>
      <c r="AY151" s="224"/>
      <c r="AZ151" s="3"/>
      <c r="BA151" s="3"/>
      <c r="BB151" s="3"/>
      <c r="BC151" s="3"/>
      <c r="BD151" s="3"/>
      <c r="BE151" s="3"/>
      <c r="BF151" s="3"/>
      <c r="BG151" s="3"/>
    </row>
    <row r="152" spans="1:59" s="4" customFormat="1" ht="27" customHeight="1" outlineLevel="1" x14ac:dyDescent="0.2">
      <c r="A152" s="3"/>
      <c r="B152" s="226"/>
      <c r="C152" s="219"/>
      <c r="D152" s="219"/>
      <c r="E152" s="219"/>
      <c r="F152" s="219"/>
      <c r="G152" s="219"/>
      <c r="H152" s="219"/>
      <c r="I152" s="219"/>
      <c r="J152" s="219"/>
      <c r="K152" s="219"/>
      <c r="L152" s="219"/>
      <c r="M152" s="219"/>
      <c r="N152" s="219"/>
      <c r="O152" s="219"/>
      <c r="P152" s="219"/>
      <c r="Q152" s="219"/>
      <c r="R152" s="219"/>
      <c r="S152" s="219"/>
      <c r="T152" s="219"/>
      <c r="U152" s="219"/>
      <c r="V152" s="219"/>
      <c r="W152" s="219"/>
      <c r="X152" s="219"/>
      <c r="Y152" s="219"/>
      <c r="Z152" s="219"/>
      <c r="AA152" s="219"/>
      <c r="AB152" s="219"/>
      <c r="AC152" s="219"/>
      <c r="AD152" s="219"/>
      <c r="AE152" s="219"/>
      <c r="AF152" s="219"/>
      <c r="AG152" s="209"/>
      <c r="AH152" s="93" t="str">
        <f>IF($AY150=7,DBCS(1&amp;"日～"&amp;7&amp;"日"),DBCS("前"&amp;DAY(EOMONTH($C148-1,0))-6+$AY150&amp;"日～"&amp;$AY150&amp;"日"))</f>
        <v>前２８日～３日</v>
      </c>
      <c r="AI152" s="112" t="str">
        <f>DBCS($AY150+1&amp;"日～"&amp;$AY150+7&amp;"日")</f>
        <v>４日～１０日</v>
      </c>
      <c r="AJ152" s="112" t="str">
        <f>DBCS($AY150+8&amp;"日～"&amp;$AY150+14&amp;"日")</f>
        <v>１１日～１７日</v>
      </c>
      <c r="AK152" s="112" t="str">
        <f>DBCS($AY150+15&amp;"日～"&amp;$AY150+21&amp;"日")</f>
        <v>１８日～２４日</v>
      </c>
      <c r="AL152" s="113" t="str">
        <f>IF(AND(AY150=7,AY154=0),"-",IF($AY158=3,"-",DBCS($AY150+22&amp;"日～"&amp;$AY150+28&amp;"日")))</f>
        <v>２５日～３１日</v>
      </c>
      <c r="AM152" s="250"/>
      <c r="AN152" s="229"/>
      <c r="AO152" s="232"/>
      <c r="AP152" s="235"/>
      <c r="AQ152" s="238"/>
      <c r="AR152" s="152"/>
      <c r="AS152" s="147"/>
      <c r="AT152" s="147"/>
      <c r="AU152" s="156"/>
      <c r="AV152" s="156"/>
      <c r="AW152" s="40"/>
      <c r="AX152" s="99" t="s">
        <v>90</v>
      </c>
      <c r="AY152" s="100">
        <f>DAY(EOMONTH(C148,0))</f>
        <v>31</v>
      </c>
      <c r="AZ152" s="3"/>
      <c r="BA152" s="211" t="s">
        <v>105</v>
      </c>
      <c r="BB152" s="212"/>
      <c r="BC152" s="212"/>
      <c r="BD152" s="212"/>
      <c r="BE152" s="212"/>
      <c r="BF152" s="212"/>
      <c r="BG152" s="213"/>
    </row>
    <row r="153" spans="1:59" s="4" customFormat="1" ht="17" customHeight="1" outlineLevel="1" x14ac:dyDescent="0.2">
      <c r="A153" s="3"/>
      <c r="B153" s="226"/>
      <c r="C153" s="219"/>
      <c r="D153" s="219"/>
      <c r="E153" s="219"/>
      <c r="F153" s="219"/>
      <c r="G153" s="219"/>
      <c r="H153" s="219"/>
      <c r="I153" s="219"/>
      <c r="J153" s="219"/>
      <c r="K153" s="219"/>
      <c r="L153" s="219"/>
      <c r="M153" s="219"/>
      <c r="N153" s="219"/>
      <c r="O153" s="219"/>
      <c r="P153" s="219"/>
      <c r="Q153" s="219"/>
      <c r="R153" s="219"/>
      <c r="S153" s="219"/>
      <c r="T153" s="219"/>
      <c r="U153" s="219"/>
      <c r="V153" s="219"/>
      <c r="W153" s="219"/>
      <c r="X153" s="219"/>
      <c r="Y153" s="219"/>
      <c r="Z153" s="219"/>
      <c r="AA153" s="219"/>
      <c r="AB153" s="219"/>
      <c r="AC153" s="219"/>
      <c r="AD153" s="219"/>
      <c r="AE153" s="219"/>
      <c r="AF153" s="219"/>
      <c r="AG153" s="209"/>
      <c r="AH153" s="93" t="str">
        <f ca="1">IF(AH154&gt;=0.285,"達成","未")</f>
        <v>未</v>
      </c>
      <c r="AI153" s="166" t="str">
        <f ca="1">IF(AI154&gt;=0.285,"達成","未")</f>
        <v>未</v>
      </c>
      <c r="AJ153" s="166" t="str">
        <f t="shared" ref="AJ153" ca="1" si="189">IF(AJ154&gt;=0.285,"達成","未")</f>
        <v>未</v>
      </c>
      <c r="AK153" s="166" t="str">
        <f t="shared" ref="AK153" ca="1" si="190">IF(AK154&gt;=0.285,"達成","未")</f>
        <v>未</v>
      </c>
      <c r="AL153" s="167" t="str">
        <f ca="1">IF(AL154="-","-",IF(AL154&gt;=0.285,"達成","未"))</f>
        <v>未</v>
      </c>
      <c r="AM153" s="251"/>
      <c r="AN153" s="230"/>
      <c r="AO153" s="233"/>
      <c r="AP153" s="236"/>
      <c r="AQ153" s="239"/>
      <c r="AR153" s="163"/>
      <c r="AS153" s="164"/>
      <c r="AT153" s="164"/>
      <c r="AU153" s="165"/>
      <c r="AV153" s="165"/>
      <c r="AW153" s="40"/>
      <c r="AX153" s="99"/>
      <c r="AY153" s="100"/>
      <c r="AZ153" s="3"/>
      <c r="BA153" s="160"/>
      <c r="BB153" s="161"/>
      <c r="BC153" s="161"/>
      <c r="BD153" s="161"/>
      <c r="BE153" s="161"/>
      <c r="BF153" s="161"/>
      <c r="BG153" s="162"/>
    </row>
    <row r="154" spans="1:59" s="4" customFormat="1" ht="20.149999999999999" customHeight="1" outlineLevel="1" thickBot="1" x14ac:dyDescent="0.25">
      <c r="B154" s="227"/>
      <c r="C154" s="220"/>
      <c r="D154" s="220"/>
      <c r="E154" s="220"/>
      <c r="F154" s="220"/>
      <c r="G154" s="220"/>
      <c r="H154" s="220"/>
      <c r="I154" s="220"/>
      <c r="J154" s="220"/>
      <c r="K154" s="220"/>
      <c r="L154" s="220"/>
      <c r="M154" s="220"/>
      <c r="N154" s="220"/>
      <c r="O154" s="220"/>
      <c r="P154" s="220"/>
      <c r="Q154" s="220"/>
      <c r="R154" s="220"/>
      <c r="S154" s="220"/>
      <c r="T154" s="220"/>
      <c r="U154" s="220"/>
      <c r="V154" s="220"/>
      <c r="W154" s="220"/>
      <c r="X154" s="220"/>
      <c r="Y154" s="220"/>
      <c r="Z154" s="220"/>
      <c r="AA154" s="220"/>
      <c r="AB154" s="220"/>
      <c r="AC154" s="220"/>
      <c r="AD154" s="220"/>
      <c r="AE154" s="220"/>
      <c r="AF154" s="220"/>
      <c r="AG154" s="210"/>
      <c r="AH154" s="114">
        <f ca="1">AVERAGE(AH155:AH160)</f>
        <v>0</v>
      </c>
      <c r="AI154" s="115">
        <f t="shared" ref="AI154:AK154" ca="1" si="191">AVERAGE(AI155:AI160)</f>
        <v>0</v>
      </c>
      <c r="AJ154" s="115">
        <f t="shared" ca="1" si="191"/>
        <v>0</v>
      </c>
      <c r="AK154" s="115">
        <f t="shared" ca="1" si="191"/>
        <v>0</v>
      </c>
      <c r="AL154" s="104">
        <f ca="1">IFERROR(AVERAGE(AL155:AL160),"-")</f>
        <v>0</v>
      </c>
      <c r="AM154" s="64"/>
      <c r="AN154" s="48">
        <f>AVERAGE(AN155:AN160)</f>
        <v>0</v>
      </c>
      <c r="AO154" s="30" t="str">
        <f>IF(AN154&gt;=0.285,"達成","未")</f>
        <v>未</v>
      </c>
      <c r="AP154" s="71"/>
      <c r="AQ154" s="72">
        <f>AVERAGE(AQ155:AQ160)</f>
        <v>0.16247270250137225</v>
      </c>
      <c r="AR154" s="62" t="s">
        <v>15</v>
      </c>
      <c r="AS154" s="49" t="s">
        <v>16</v>
      </c>
      <c r="AT154" s="50" t="s">
        <v>58</v>
      </c>
      <c r="AU154" s="38" t="s">
        <v>56</v>
      </c>
      <c r="AV154" s="153" t="s">
        <v>57</v>
      </c>
      <c r="AW154" s="60" t="s">
        <v>66</v>
      </c>
      <c r="AX154" s="214" t="s">
        <v>91</v>
      </c>
      <c r="AY154" s="215">
        <f>MOD(AY152-AY150,7)</f>
        <v>0</v>
      </c>
      <c r="AZ154" s="97" t="s">
        <v>106</v>
      </c>
      <c r="BA154" s="111"/>
      <c r="BB154" s="111" t="s">
        <v>83</v>
      </c>
      <c r="BC154" s="111" t="s">
        <v>84</v>
      </c>
      <c r="BD154" s="111" t="s">
        <v>85</v>
      </c>
      <c r="BE154" s="111" t="s">
        <v>86</v>
      </c>
      <c r="BF154" s="111" t="s">
        <v>87</v>
      </c>
      <c r="BG154" s="111" t="s">
        <v>101</v>
      </c>
    </row>
    <row r="155" spans="1:59" s="4" customFormat="1" ht="20.149999999999999" customHeight="1" outlineLevel="1" x14ac:dyDescent="0.2">
      <c r="B155" s="51" t="str">
        <f>IF($R$5&lt;&gt;"",$R$5,"-")</f>
        <v>A</v>
      </c>
      <c r="C155" s="84"/>
      <c r="D155" s="84"/>
      <c r="E155" s="84"/>
      <c r="F155" s="84"/>
      <c r="G155" s="84"/>
      <c r="H155" s="84"/>
      <c r="I155" s="84"/>
      <c r="J155" s="84"/>
      <c r="K155" s="84"/>
      <c r="L155" s="84"/>
      <c r="M155" s="84"/>
      <c r="N155" s="84"/>
      <c r="O155" s="84"/>
      <c r="P155" s="84"/>
      <c r="Q155" s="84"/>
      <c r="R155" s="84"/>
      <c r="S155" s="84"/>
      <c r="T155" s="84"/>
      <c r="U155" s="84"/>
      <c r="V155" s="84"/>
      <c r="W155" s="84"/>
      <c r="X155" s="84"/>
      <c r="Y155" s="84"/>
      <c r="Z155" s="84"/>
      <c r="AA155" s="84"/>
      <c r="AB155" s="84"/>
      <c r="AC155" s="84"/>
      <c r="AD155" s="84"/>
      <c r="AE155" s="84"/>
      <c r="AF155" s="84"/>
      <c r="AG155" s="61"/>
      <c r="AH155" s="122">
        <f ca="1">IFERROR(IF(B155="-","-",IF(AY150=7,COUNTIF(OFFSET($C155,0,0,1,$AY150),"○")/(7-BB155),(COUNTIF(OFFSET($C155,0,0,1,$AY150),"○")+COUNTIF(OFFSET($C155,-14,DAY(EOMONTH(C148-1,0))-7+$AY150,1,7-$AY150),"○"))/(7-BB155))),"-")</f>
        <v>0</v>
      </c>
      <c r="AI155" s="116">
        <f ca="1">IF($B155="-","-",COUNTIF(OFFSET($C155,0,$AY150,1,7),"○")/7-BC155)</f>
        <v>0</v>
      </c>
      <c r="AJ155" s="145">
        <f ca="1">IF($B155="-","-",COUNTIF(OFFSET($C155,0,$AY150,1,7),"○")/7-BD155)</f>
        <v>0</v>
      </c>
      <c r="AK155" s="145">
        <f ca="1">IF($B155="-","-",COUNTIF(OFFSET($C155,0,$AY150,1,7),"○")/7-BE155)</f>
        <v>0</v>
      </c>
      <c r="AL155" s="146">
        <f ca="1">IF($B155="-","-",IF((AY158+SIGN(AY150))&lt;5,"-",COUNTIF(OFFSET(C155,0,AY150+21,1,7),"○")/(7-BF155)))</f>
        <v>0</v>
      </c>
      <c r="AM155" s="65">
        <f>AU155</f>
        <v>0</v>
      </c>
      <c r="AN155" s="41">
        <f>IFERROR(AM155/AS155,"")</f>
        <v>0</v>
      </c>
      <c r="AO155" s="67" t="str">
        <f t="shared" ref="AO155:AO160" si="192">IFERROR(IF(B155="-",B155,IF(AM155/AS155&gt;=0.285,"達成","未")),"-")</f>
        <v>未</v>
      </c>
      <c r="AP155" s="73">
        <f t="shared" ref="AP155:AP160" si="193">AV155</f>
        <v>58</v>
      </c>
      <c r="AQ155" s="74">
        <f>IFERROR(AP155/AT155,"")</f>
        <v>0.17737003058103976</v>
      </c>
      <c r="AR155" s="150">
        <f>COUNT(C149:AG149)</f>
        <v>31</v>
      </c>
      <c r="AS155" s="157">
        <f t="shared" ref="AS155:AS160" si="194">IF(OR(B155="-",B155=""),0,IFERROR(AR155-COUNTIF(C155:AG155,"外"),))</f>
        <v>31</v>
      </c>
      <c r="AT155" s="151">
        <f t="shared" ref="AT155:AT160" si="195">AS155+AT141</f>
        <v>327</v>
      </c>
      <c r="AU155" s="151">
        <f t="shared" ref="AU155:AU160" si="196">COUNTIF(C155:AG155,"○")</f>
        <v>0</v>
      </c>
      <c r="AV155" s="151">
        <f t="shared" ref="AV155:AV160" si="197">AV141+AU155</f>
        <v>58</v>
      </c>
      <c r="AW155" s="98">
        <f>IF(C148&gt;DATE($K$6,$M$6,1),0,IF(SUM(AS155:AS160)=0,1,IF(AO154="達成",1,0)))</f>
        <v>0</v>
      </c>
      <c r="AX155" s="214"/>
      <c r="AY155" s="215"/>
      <c r="AZ155" s="98">
        <f>IF(C148&gt;DATE($K$6,$M$6,1),0,IF(SUM(AS155:AS160)=0,1,IF(AND(AH154&gt;0.285,AI154&gt;0.285,AJ154&gt;0.285,AK154&gt;0.285,AL154&gt;0.285),1,0)))</f>
        <v>0</v>
      </c>
      <c r="BA155" s="111" t="s">
        <v>95</v>
      </c>
      <c r="BB155" s="111">
        <f ca="1">IF(AY150=7,COUNTIF(OFFSET($C155,0,0,1,$AY150),"外"),COUNTIF(OFFSET($C155,0,0,1,$AY150),"外")+COUNTIF(OFFSET($C155,-13,DAY(EOMONTH(C148-1,0))-7+$AY150,1,7-$AY150),"外"))</f>
        <v>0</v>
      </c>
      <c r="BC155" s="111">
        <f ca="1">COUNTIF(OFFSET($C155,0,$AY150,1,7),"外")</f>
        <v>0</v>
      </c>
      <c r="BD155" s="111">
        <f ca="1">COUNTIF(OFFSET($C155,0,$AY150+7,1,7),"外")</f>
        <v>0</v>
      </c>
      <c r="BE155" s="111">
        <f ca="1">COUNTIF(OFFSET($C155,0,$AY150+14,1,7),"外")</f>
        <v>0</v>
      </c>
      <c r="BF155" s="111">
        <f ca="1">COUNTIF(OFFSET(C155,0,AY150+21,1,7),"外")</f>
        <v>0</v>
      </c>
      <c r="BG155" s="111">
        <f ca="1">SUM(BB155:BF155)</f>
        <v>0</v>
      </c>
    </row>
    <row r="156" spans="1:59" s="4" customFormat="1" ht="20.149999999999999" customHeight="1" outlineLevel="1" x14ac:dyDescent="0.2">
      <c r="B156" s="45" t="str">
        <f>IF($S$5&lt;&gt;"",$S$5,"-")</f>
        <v>B</v>
      </c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78"/>
      <c r="AH156" s="90">
        <f ca="1">IFERROR(IF(B141="-","-",IF(AY150=7,COUNTIF(OFFSET($C156,0,0,1,$AY150),"○")/(7-BB156),(COUNTIF(OFFSET($C156,0,0,1,$AY150),"○")+COUNTIF(OFFSET($C156,-14,DAY(EOMONTH(C148-1,0))-7+$AY150,1,7-$AY150),"○"))/(7-BB156))),"-")</f>
        <v>0</v>
      </c>
      <c r="AI156" s="89">
        <f ca="1">IF(B156="-","-",COUNTIF(OFFSET($C156,0,$AY150,1,7),"○")/7-BC156)</f>
        <v>0</v>
      </c>
      <c r="AJ156" s="89">
        <f ca="1">IF($B156="-","-",COUNTIF(OFFSET($C156,0,$AY151,1,7),"○")/7-BD156)</f>
        <v>0</v>
      </c>
      <c r="AK156" s="89">
        <f ca="1">IF($B156="-","-",COUNTIF(OFFSET($C156,0,$AY150,1,7),"○")/7-BE156)</f>
        <v>0</v>
      </c>
      <c r="AL156" s="105">
        <f ca="1">IF($B156="-","-",IF((AY158+SIGN(AY150))&lt;5,"-",COUNTIF(OFFSET(C156,0,AY150+21,1,7),"○")/(7-BF156)))</f>
        <v>0</v>
      </c>
      <c r="AM156" s="154">
        <f t="shared" ref="AM156:AM158" si="198">AU156</f>
        <v>0</v>
      </c>
      <c r="AN156" s="41">
        <f t="shared" ref="AN156" si="199">IFERROR(AM156/AS156,"")</f>
        <v>0</v>
      </c>
      <c r="AO156" s="66" t="str">
        <f t="shared" si="192"/>
        <v>未</v>
      </c>
      <c r="AP156" s="155">
        <f t="shared" si="193"/>
        <v>49</v>
      </c>
      <c r="AQ156" s="75">
        <f t="shared" ref="AQ156:AQ158" si="200">IFERROR(AP156/AT156,"")</f>
        <v>0.15312500000000001</v>
      </c>
      <c r="AR156" s="150">
        <f>COUNT(C149:AG149)</f>
        <v>31</v>
      </c>
      <c r="AS156" s="157">
        <f t="shared" si="194"/>
        <v>31</v>
      </c>
      <c r="AT156" s="151">
        <f t="shared" si="195"/>
        <v>320</v>
      </c>
      <c r="AU156" s="151">
        <f t="shared" si="196"/>
        <v>0</v>
      </c>
      <c r="AV156" s="151">
        <f t="shared" si="197"/>
        <v>49</v>
      </c>
      <c r="AW156" s="40"/>
      <c r="AX156" s="216" t="s">
        <v>92</v>
      </c>
      <c r="AY156" s="196">
        <f>SIGN(AY150)+SIGN(AY154)+AY158</f>
        <v>5</v>
      </c>
      <c r="BA156" s="111" t="s">
        <v>96</v>
      </c>
      <c r="BB156" s="111">
        <f ca="1">IF(AY150=7,COUNTIF(OFFSET($C156,0,0,1,$AY150),"外"),COUNTIF(OFFSET($C156,0,0,1,$AY150),"外")+COUNTIF(OFFSET($C156,-13,DAY(EOMONTH(C148-1,0))-7+$AY150,1,7-$AY150),"外"))</f>
        <v>0</v>
      </c>
      <c r="BC156" s="111">
        <f ca="1">COUNTIF(OFFSET($C156,0,$AY150,1,7),"外")</f>
        <v>0</v>
      </c>
      <c r="BD156" s="111">
        <f ca="1">COUNTIF(OFFSET($C156,0,$AY150+7,1,7),"外")</f>
        <v>0</v>
      </c>
      <c r="BE156" s="111">
        <f ca="1">COUNTIF(OFFSET($C156,0,$AY150+14,1,7),"外")</f>
        <v>0</v>
      </c>
      <c r="BF156" s="111">
        <f ca="1">COUNTIF(OFFSET(C156,0,AY150+21,1,7),"外")</f>
        <v>0</v>
      </c>
      <c r="BG156" s="111">
        <f t="shared" ref="BG156:BG158" ca="1" si="201">SUM(BB156:BF156)</f>
        <v>0</v>
      </c>
    </row>
    <row r="157" spans="1:59" s="4" customFormat="1" ht="20.149999999999999" customHeight="1" outlineLevel="1" x14ac:dyDescent="0.2">
      <c r="B157" s="45" t="str">
        <f>IF($T$5&lt;&gt;"",$T$5,"-")</f>
        <v>C</v>
      </c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78"/>
      <c r="AH157" s="90">
        <f ca="1">IFERROR(IF(B157="-","-",IF(AY150=7,COUNTIF(OFFSET($C157,0,0,1,$AY150),"○")/(7-BB157),(COUNTIF(OFFSET($C157,0,0,1,$AY150),"○")+COUNTIF(OFFSET($C157,-14,DAY(EOMONTH(C148-1,0))-7+$AY150,1,7-$AY150),"○"))/(7-BB157))),"-")</f>
        <v>0</v>
      </c>
      <c r="AI157" s="89">
        <f ca="1">IF(B157="-","-",COUNTIF(OFFSET($C157,0,$AY150,1,7),"○")/7-BC157)</f>
        <v>0</v>
      </c>
      <c r="AJ157" s="89">
        <f ca="1">IF($B157="-","-",COUNTIF(OFFSET($C157,0,$AY150,1,7),"○")/7-BD157)</f>
        <v>0</v>
      </c>
      <c r="AK157" s="89">
        <f ca="1">IF($B157="-","-",COUNTIF(OFFSET($C157,0,$AY150,1,7),"○")/7-BE157)</f>
        <v>0</v>
      </c>
      <c r="AL157" s="105">
        <f ca="1">IF($B157="-","-",IF((AY158+SIGN(AY150))&lt;5,"-",COUNTIF(OFFSET(C157,0,AY150+21,1,7),"○")/(7-BF157)))</f>
        <v>0</v>
      </c>
      <c r="AM157" s="154">
        <f t="shared" si="198"/>
        <v>0</v>
      </c>
      <c r="AN157" s="41">
        <f>IFERROR(AM157/AS157,"")</f>
        <v>0</v>
      </c>
      <c r="AO157" s="66" t="str">
        <f t="shared" si="192"/>
        <v>未</v>
      </c>
      <c r="AP157" s="155">
        <f t="shared" si="193"/>
        <v>51</v>
      </c>
      <c r="AQ157" s="75">
        <f t="shared" si="200"/>
        <v>0.15692307692307692</v>
      </c>
      <c r="AR157" s="150">
        <f>COUNT(C149:AG149)</f>
        <v>31</v>
      </c>
      <c r="AS157" s="157">
        <f t="shared" si="194"/>
        <v>31</v>
      </c>
      <c r="AT157" s="151">
        <f t="shared" si="195"/>
        <v>325</v>
      </c>
      <c r="AU157" s="151">
        <f t="shared" si="196"/>
        <v>0</v>
      </c>
      <c r="AV157" s="151">
        <f t="shared" si="197"/>
        <v>51</v>
      </c>
      <c r="AW157" s="40"/>
      <c r="AX157" s="217"/>
      <c r="AY157" s="197"/>
      <c r="BA157" s="111" t="s">
        <v>97</v>
      </c>
      <c r="BB157" s="111">
        <f ca="1">IF(AY150=7,COUNTIF(OFFSET($C157,0,0,1,$AY150),"外"),COUNTIF(OFFSET($C157,0,0,1,$AY150),"外")+COUNTIF(OFFSET($C157,-13,DAY(EOMONTH(C148-1,0))-7+$AY150,1,7-$AY150),"外"))</f>
        <v>0</v>
      </c>
      <c r="BC157" s="111">
        <f ca="1">COUNTIF(OFFSET($C157,0,$AY150,1,7),"外")</f>
        <v>0</v>
      </c>
      <c r="BD157" s="111">
        <f ca="1">COUNTIF(OFFSET($C157,0,$AY150+7,1,7),"外")</f>
        <v>0</v>
      </c>
      <c r="BE157" s="111">
        <f ca="1">COUNTIF(OFFSET($C157,0,$AY150+14,1,7),"外")</f>
        <v>0</v>
      </c>
      <c r="BF157" s="111">
        <f ca="1">COUNTIF(OFFSET(C157,0,AY150+21,1,7),"外")</f>
        <v>0</v>
      </c>
      <c r="BG157" s="111">
        <f t="shared" ca="1" si="201"/>
        <v>0</v>
      </c>
    </row>
    <row r="158" spans="1:59" s="4" customFormat="1" ht="20.149999999999999" customHeight="1" outlineLevel="1" x14ac:dyDescent="0.2">
      <c r="B158" s="45" t="str">
        <f>IF($U$5&lt;&gt;"",$U$5,"-")</f>
        <v>-</v>
      </c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78"/>
      <c r="AH158" s="90" t="str">
        <f ca="1">IFERROR(IF(B158="-","-",IF(AY150=7,COUNTIF(OFFSET($C158,0,0,1,$AY150),"○")/(7-BB158),(COUNTIF(OFFSET($C158,0,0,1,$AY150),"○")+COUNTIF(OFFSET($C158,-14,DAY(EOMONTH(C148-1,0))-7+$AY150,1,7-$AY150),"○"))/(7-BB158))),"-")</f>
        <v>-</v>
      </c>
      <c r="AI158" s="89" t="str">
        <f ca="1">IF(B158="-","-",COUNTIF(OFFSET($C158,0,$AY150,1,7),"○")/7-BC158)</f>
        <v>-</v>
      </c>
      <c r="AJ158" s="89" t="str">
        <f ca="1">IF($B158="-","-",COUNTIF(OFFSET($C158,0,$AY150,1,7),"○")/7-BD158)</f>
        <v>-</v>
      </c>
      <c r="AK158" s="89" t="str">
        <f ca="1">IF($B158="-","-",COUNTIF(OFFSET($C158,0,$AY150,1,7),"○")/7-BE158)</f>
        <v>-</v>
      </c>
      <c r="AL158" s="105" t="str">
        <f ca="1">IF($B158="-","-",IF((AY158+SIGN(AY150))&lt;5,"-",COUNTIF(OFFSET(C158,0,AY150+21,1,7),"○")/(7-BF158)))</f>
        <v>-</v>
      </c>
      <c r="AM158" s="154">
        <f t="shared" si="198"/>
        <v>0</v>
      </c>
      <c r="AN158" s="41" t="str">
        <f t="shared" ref="AN158:AN159" si="202">IFERROR(AM158/AS158,"")</f>
        <v/>
      </c>
      <c r="AO158" s="66" t="str">
        <f t="shared" si="192"/>
        <v>-</v>
      </c>
      <c r="AP158" s="155">
        <f t="shared" si="193"/>
        <v>0</v>
      </c>
      <c r="AQ158" s="75" t="str">
        <f t="shared" si="200"/>
        <v/>
      </c>
      <c r="AR158" s="150">
        <f>COUNT(C149:AG149)</f>
        <v>31</v>
      </c>
      <c r="AS158" s="157">
        <f t="shared" si="194"/>
        <v>0</v>
      </c>
      <c r="AT158" s="151">
        <f t="shared" si="195"/>
        <v>0</v>
      </c>
      <c r="AU158" s="151">
        <f t="shared" si="196"/>
        <v>0</v>
      </c>
      <c r="AV158" s="151">
        <f t="shared" si="197"/>
        <v>0</v>
      </c>
      <c r="AW158" s="40"/>
      <c r="AX158" s="194" t="s">
        <v>93</v>
      </c>
      <c r="AY158" s="196">
        <f>ROUNDDOWN((AY152-AY150)/7,0)</f>
        <v>4</v>
      </c>
      <c r="BA158" s="111" t="s">
        <v>98</v>
      </c>
      <c r="BB158" s="111">
        <f ca="1">IF(AY150=7,COUNTIF(OFFSET($C158,0,0,1,$AY150),"外"),COUNTIF(OFFSET($C158,0,0,1,$AY150),"外")+COUNTIF(OFFSET($C158,-13,DAY(EOMONTH(C148-1,0))-7+$AY150,1,7-$AY150),"外"))</f>
        <v>0</v>
      </c>
      <c r="BC158" s="111">
        <f ca="1">COUNTIF(OFFSET($C158,0,$AY150,1,7),"外")</f>
        <v>0</v>
      </c>
      <c r="BD158" s="111">
        <f ca="1">COUNTIF(OFFSET($C158,0,$AY150+7,1,7),"外")</f>
        <v>0</v>
      </c>
      <c r="BE158" s="111">
        <f ca="1">COUNTIF(OFFSET($C158,0,$AY150+14,1,7),"外")</f>
        <v>0</v>
      </c>
      <c r="BF158" s="111">
        <f ca="1">COUNTIF(OFFSET(C158,0,AY150+21,1,7),"外")</f>
        <v>0</v>
      </c>
      <c r="BG158" s="111">
        <f t="shared" ca="1" si="201"/>
        <v>0</v>
      </c>
    </row>
    <row r="159" spans="1:59" s="4" customFormat="1" ht="20.149999999999999" customHeight="1" outlineLevel="1" x14ac:dyDescent="0.2">
      <c r="B159" s="45" t="str">
        <f>IF($V$5&lt;&gt;"",$V$5,"-")</f>
        <v>-</v>
      </c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78"/>
      <c r="AH159" s="90" t="str">
        <f ca="1">IFERROR(IF(B159="-","-",IF(AY150=7,COUNTIF(OFFSET($C159,0,0,1,$AY150),"○")/(7-BB159),(COUNTIF(OFFSET($C159,0,0,1,$AY150),"○")+COUNTIF(OFFSET($C159,-14,DAY(EOMONTH(C148-1,0))-7+$AY150,1,7-$AY150),"○"))/(7-BB159))),"-")</f>
        <v>-</v>
      </c>
      <c r="AI159" s="89" t="str">
        <f ca="1">IF(B159="-","-",COUNTIF(OFFSET($C159,0,$AY150,1,7),"○")/7-BC159)</f>
        <v>-</v>
      </c>
      <c r="AJ159" s="89" t="str">
        <f ca="1">IF($B159="-","-",COUNTIF(OFFSET($C159,0,$AY150,1,7),"○")/7-BD159)</f>
        <v>-</v>
      </c>
      <c r="AK159" s="89" t="str">
        <f ca="1">IF($B159="-","-",COUNTIF(OFFSET($C159,0,$AY150,1,7),"○")/7-BE159)</f>
        <v>-</v>
      </c>
      <c r="AL159" s="105" t="str">
        <f ca="1">IF($B159="-","-",IF((AY158+SIGN(AY150))&lt;5,"-",COUNTIF(OFFSET(C159,0,AY150+21,1,7),"○")/(7-BF159)))</f>
        <v>-</v>
      </c>
      <c r="AM159" s="154">
        <f>AU159</f>
        <v>0</v>
      </c>
      <c r="AN159" s="41" t="str">
        <f t="shared" si="202"/>
        <v/>
      </c>
      <c r="AO159" s="66" t="str">
        <f t="shared" si="192"/>
        <v>-</v>
      </c>
      <c r="AP159" s="155">
        <f t="shared" si="193"/>
        <v>0</v>
      </c>
      <c r="AQ159" s="75" t="str">
        <f>IFERROR(AP159/AT159,"")</f>
        <v/>
      </c>
      <c r="AR159" s="150">
        <f>COUNT(C149:AG149)</f>
        <v>31</v>
      </c>
      <c r="AS159" s="157">
        <f t="shared" si="194"/>
        <v>0</v>
      </c>
      <c r="AT159" s="151">
        <f t="shared" si="195"/>
        <v>0</v>
      </c>
      <c r="AU159" s="151">
        <f t="shared" si="196"/>
        <v>0</v>
      </c>
      <c r="AV159" s="151">
        <f t="shared" si="197"/>
        <v>0</v>
      </c>
      <c r="AW159" s="40"/>
      <c r="AX159" s="195"/>
      <c r="AY159" s="197"/>
      <c r="BA159" s="111" t="s">
        <v>99</v>
      </c>
      <c r="BB159" s="111">
        <f ca="1">IF(AY150=7,COUNTIF(OFFSET($C159,0,0,1,$AY150),"外"),COUNTIF(OFFSET($C159,0,0,1,$AY150),"外")+COUNTIF(OFFSET($C159,-13,DAY(EOMONTH(C148-1,0))-7+$AY150,1,7-$AY150),"外"))</f>
        <v>0</v>
      </c>
      <c r="BC159" s="111">
        <f ca="1">COUNTIF(OFFSET($C159,0,$AY150,1,7),"外")</f>
        <v>0</v>
      </c>
      <c r="BD159" s="111">
        <f ca="1">COUNTIF(OFFSET($C159,0,$AY150+7,1,7),"外")</f>
        <v>0</v>
      </c>
      <c r="BE159" s="111">
        <f ca="1">COUNTIF(OFFSET($C159,0,$AY150+14,1,7),"外")</f>
        <v>0</v>
      </c>
      <c r="BF159" s="111">
        <f ca="1">COUNTIF(OFFSET(C159,0,AY150+21,1,7),"外")</f>
        <v>0</v>
      </c>
      <c r="BG159" s="111">
        <f ca="1">SUM(BB159:BF159)</f>
        <v>0</v>
      </c>
    </row>
    <row r="160" spans="1:59" s="4" customFormat="1" ht="20.149999999999999" customHeight="1" outlineLevel="1" thickBot="1" x14ac:dyDescent="0.25">
      <c r="B160" s="46" t="str">
        <f>IF($W$5&lt;&gt;"",$W$5,"-")</f>
        <v>-</v>
      </c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55"/>
      <c r="AH160" s="91" t="str">
        <f ca="1">IFERROR(IF(B160="-","-",IF(AY150=7,COUNTIF(OFFSET($C160,0,0,1,$AY150),"○")/(7-BB160),(COUNTIF(OFFSET($C160,0,0,1,$AY150),"○")+COUNTIF(OFFSET($C160,-14,DAY(EOMONTH(C148-1,0))-7+$AY150,1,7-$AY150),"○"))/(7-BB160))),"-")</f>
        <v>-</v>
      </c>
      <c r="AI160" s="92" t="str">
        <f ca="1">IF(B160="-","-",COUNTIF(OFFSET($C160,0,$AY150,1,7),"○")/7-BC160)</f>
        <v>-</v>
      </c>
      <c r="AJ160" s="92" t="str">
        <f ca="1">IF($B160="-","-",COUNTIF(OFFSET($C160,0,$AY150,1,7),"○")/7-BD160)</f>
        <v>-</v>
      </c>
      <c r="AK160" s="92" t="str">
        <f ca="1">IF($B160="-","-",COUNTIF(OFFSET($C160,0,$AY150,1,7),"○")/7-BE160)</f>
        <v>-</v>
      </c>
      <c r="AL160" s="106" t="str">
        <f ca="1">IF($B160="-","-",IF((AY158+SIGN(AY150))&lt;5,"-",COUNTIF(OFFSET(C160,0,AY150+21,1,7),"○")/(7-BF160)))</f>
        <v>-</v>
      </c>
      <c r="AM160" s="64">
        <f t="shared" ref="AM160" si="203">AU160</f>
        <v>0</v>
      </c>
      <c r="AN160" s="48" t="str">
        <f>IFERROR(AM160/AS160,"")</f>
        <v/>
      </c>
      <c r="AO160" s="30" t="str">
        <f t="shared" si="192"/>
        <v>-</v>
      </c>
      <c r="AP160" s="71">
        <f t="shared" si="193"/>
        <v>0</v>
      </c>
      <c r="AQ160" s="72" t="str">
        <f t="shared" ref="AQ160" si="204">IFERROR(AP160/AT160,"")</f>
        <v/>
      </c>
      <c r="AR160" s="150">
        <f>COUNT(C149:AG149)</f>
        <v>31</v>
      </c>
      <c r="AS160" s="157">
        <f t="shared" si="194"/>
        <v>0</v>
      </c>
      <c r="AT160" s="151">
        <f t="shared" si="195"/>
        <v>0</v>
      </c>
      <c r="AU160" s="151">
        <f t="shared" si="196"/>
        <v>0</v>
      </c>
      <c r="AV160" s="151">
        <f t="shared" si="197"/>
        <v>0</v>
      </c>
      <c r="AW160" s="40"/>
      <c r="AX160" s="101"/>
      <c r="AY160" s="102"/>
      <c r="BA160" s="111" t="s">
        <v>100</v>
      </c>
      <c r="BB160" s="111">
        <f ca="1">IF(AY150=7,COUNTIF(OFFSET($C160,0,0,1,$AY150),"外"),COUNTIF(OFFSET($C160,0,0,1,$AY150),"外")+COUNTIF(OFFSET($C160,-13,DAY(EOMONTH(C148-1,0))-7+$AY150,1,7-$AY150),"外"))</f>
        <v>0</v>
      </c>
      <c r="BC160" s="111">
        <f ca="1">COUNTIF(OFFSET($C160,0,$AY150,1,7),"外")</f>
        <v>0</v>
      </c>
      <c r="BD160" s="111">
        <f ca="1">COUNTIF(OFFSET($C160,0,$AY150+7,1,7),"外")</f>
        <v>0</v>
      </c>
      <c r="BE160" s="111">
        <f ca="1">COUNTIF(OFFSET($C160,0,$AY150+14,1,7),"外")</f>
        <v>0</v>
      </c>
      <c r="BF160" s="111">
        <f ca="1">COUNTIF(OFFSET(C160,0,AY150+21,1,7),"外")</f>
        <v>0</v>
      </c>
      <c r="BG160" s="111">
        <f t="shared" ref="BG160" ca="1" si="205">SUM(BB160:BF160)</f>
        <v>0</v>
      </c>
    </row>
    <row r="161" spans="1:59" s="4" customFormat="1" ht="13.5" outlineLevel="1" thickBot="1" x14ac:dyDescent="0.25">
      <c r="A161" s="2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2"/>
      <c r="AI161" s="2"/>
      <c r="AJ161" s="2"/>
      <c r="AK161" s="2"/>
      <c r="AL161" s="2"/>
      <c r="AM161" s="2"/>
      <c r="AN161" s="40"/>
      <c r="AO161" s="2"/>
      <c r="AP161" s="2"/>
      <c r="AQ161" s="2"/>
      <c r="AR161" s="32"/>
      <c r="AS161" s="32"/>
      <c r="AT161" s="32"/>
      <c r="AU161" s="32"/>
      <c r="AV161" s="32"/>
    </row>
    <row r="162" spans="1:59" s="4" customFormat="1" ht="13" customHeight="1" outlineLevel="1" x14ac:dyDescent="0.2">
      <c r="A162" s="2"/>
      <c r="B162" s="83" t="s">
        <v>0</v>
      </c>
      <c r="C162" s="252">
        <f>DATE(YEAR(C148),MONTH(C148)+1,DAY(C148))</f>
        <v>45901</v>
      </c>
      <c r="D162" s="253"/>
      <c r="E162" s="253"/>
      <c r="F162" s="253"/>
      <c r="G162" s="253"/>
      <c r="H162" s="253"/>
      <c r="I162" s="253"/>
      <c r="J162" s="253"/>
      <c r="K162" s="253"/>
      <c r="L162" s="253"/>
      <c r="M162" s="253"/>
      <c r="N162" s="253"/>
      <c r="O162" s="253"/>
      <c r="P162" s="253"/>
      <c r="Q162" s="253"/>
      <c r="R162" s="253"/>
      <c r="S162" s="253"/>
      <c r="T162" s="253"/>
      <c r="U162" s="253"/>
      <c r="V162" s="253"/>
      <c r="W162" s="253"/>
      <c r="X162" s="253"/>
      <c r="Y162" s="253"/>
      <c r="Z162" s="253"/>
      <c r="AA162" s="253"/>
      <c r="AB162" s="253"/>
      <c r="AC162" s="253"/>
      <c r="AD162" s="253"/>
      <c r="AE162" s="253"/>
      <c r="AF162" s="253"/>
      <c r="AG162" s="253"/>
      <c r="AH162" s="254" t="s">
        <v>113</v>
      </c>
      <c r="AI162" s="255"/>
      <c r="AJ162" s="255"/>
      <c r="AK162" s="255"/>
      <c r="AL162" s="256"/>
      <c r="AM162" s="260" t="s">
        <v>46</v>
      </c>
      <c r="AN162" s="261"/>
      <c r="AO162" s="262"/>
      <c r="AP162" s="266" t="s">
        <v>11</v>
      </c>
      <c r="AQ162" s="267"/>
      <c r="AR162" s="270" t="s">
        <v>15</v>
      </c>
      <c r="AS162" s="206" t="s">
        <v>16</v>
      </c>
      <c r="AT162" s="221" t="s">
        <v>17</v>
      </c>
      <c r="AU162" s="241"/>
      <c r="AV162" s="241"/>
      <c r="AW162" s="40"/>
      <c r="AX162" s="242" t="s">
        <v>88</v>
      </c>
      <c r="AY162" s="243"/>
      <c r="AZ162" s="2"/>
      <c r="BA162" s="2"/>
      <c r="BB162" s="2"/>
      <c r="BC162" s="2"/>
      <c r="BD162" s="2"/>
      <c r="BE162" s="2"/>
      <c r="BF162" s="2"/>
      <c r="BG162" s="2"/>
    </row>
    <row r="163" spans="1:59" s="4" customFormat="1" ht="13" customHeight="1" outlineLevel="1" x14ac:dyDescent="0.2">
      <c r="A163" s="2"/>
      <c r="B163" s="10" t="s">
        <v>1</v>
      </c>
      <c r="C163" s="11">
        <f>DATE(YEAR(C162),MONTH(C162),DAY(C162))</f>
        <v>45901</v>
      </c>
      <c r="D163" s="11">
        <f>IF(MONTH(DATE(YEAR(C163),MONTH(C163),DAY(C163)+1))=MONTH($C162),DATE(YEAR(C163),MONTH(C163),DAY(C163)+1),"")</f>
        <v>45902</v>
      </c>
      <c r="E163" s="11">
        <f t="shared" ref="E163:AG163" si="206">IF(MONTH(DATE(YEAR(D163),MONTH(D163),DAY(D163)+1))=MONTH($C162),DATE(YEAR(D163),MONTH(D163),DAY(D163)+1),"")</f>
        <v>45903</v>
      </c>
      <c r="F163" s="16">
        <f t="shared" si="206"/>
        <v>45904</v>
      </c>
      <c r="G163" s="11">
        <f t="shared" si="206"/>
        <v>45905</v>
      </c>
      <c r="H163" s="11">
        <f t="shared" si="206"/>
        <v>45906</v>
      </c>
      <c r="I163" s="11">
        <f t="shared" si="206"/>
        <v>45907</v>
      </c>
      <c r="J163" s="11">
        <f t="shared" si="206"/>
        <v>45908</v>
      </c>
      <c r="K163" s="11">
        <f t="shared" si="206"/>
        <v>45909</v>
      </c>
      <c r="L163" s="11">
        <f t="shared" si="206"/>
        <v>45910</v>
      </c>
      <c r="M163" s="11">
        <f t="shared" si="206"/>
        <v>45911</v>
      </c>
      <c r="N163" s="11">
        <f t="shared" si="206"/>
        <v>45912</v>
      </c>
      <c r="O163" s="11">
        <f t="shared" si="206"/>
        <v>45913</v>
      </c>
      <c r="P163" s="11">
        <f t="shared" si="206"/>
        <v>45914</v>
      </c>
      <c r="Q163" s="11">
        <f t="shared" si="206"/>
        <v>45915</v>
      </c>
      <c r="R163" s="11">
        <f t="shared" si="206"/>
        <v>45916</v>
      </c>
      <c r="S163" s="11">
        <f t="shared" si="206"/>
        <v>45917</v>
      </c>
      <c r="T163" s="11">
        <f t="shared" si="206"/>
        <v>45918</v>
      </c>
      <c r="U163" s="11">
        <f t="shared" si="206"/>
        <v>45919</v>
      </c>
      <c r="V163" s="11">
        <f t="shared" si="206"/>
        <v>45920</v>
      </c>
      <c r="W163" s="11">
        <f t="shared" si="206"/>
        <v>45921</v>
      </c>
      <c r="X163" s="11">
        <f t="shared" si="206"/>
        <v>45922</v>
      </c>
      <c r="Y163" s="11">
        <f t="shared" si="206"/>
        <v>45923</v>
      </c>
      <c r="Z163" s="11">
        <f t="shared" si="206"/>
        <v>45924</v>
      </c>
      <c r="AA163" s="11">
        <f t="shared" si="206"/>
        <v>45925</v>
      </c>
      <c r="AB163" s="11">
        <f t="shared" si="206"/>
        <v>45926</v>
      </c>
      <c r="AC163" s="11">
        <f t="shared" si="206"/>
        <v>45927</v>
      </c>
      <c r="AD163" s="11">
        <f t="shared" si="206"/>
        <v>45928</v>
      </c>
      <c r="AE163" s="11">
        <f t="shared" si="206"/>
        <v>45929</v>
      </c>
      <c r="AF163" s="11">
        <f t="shared" si="206"/>
        <v>45930</v>
      </c>
      <c r="AG163" s="29" t="str">
        <f t="shared" si="206"/>
        <v/>
      </c>
      <c r="AH163" s="257"/>
      <c r="AI163" s="258"/>
      <c r="AJ163" s="258"/>
      <c r="AK163" s="258"/>
      <c r="AL163" s="259"/>
      <c r="AM163" s="263"/>
      <c r="AN163" s="264"/>
      <c r="AO163" s="265"/>
      <c r="AP163" s="268"/>
      <c r="AQ163" s="269"/>
      <c r="AR163" s="271"/>
      <c r="AS163" s="207"/>
      <c r="AT163" s="221"/>
      <c r="AU163" s="241"/>
      <c r="AV163" s="241"/>
      <c r="AW163" s="40"/>
      <c r="AX163" s="244"/>
      <c r="AY163" s="245"/>
      <c r="AZ163" s="2"/>
      <c r="BA163" s="2"/>
      <c r="BB163" s="2"/>
      <c r="BC163" s="2"/>
      <c r="BD163" s="2"/>
      <c r="BE163" s="2"/>
      <c r="BF163" s="2"/>
      <c r="BG163" s="2"/>
    </row>
    <row r="164" spans="1:59" s="4" customFormat="1" ht="13" customHeight="1" outlineLevel="1" x14ac:dyDescent="0.2">
      <c r="A164" s="2"/>
      <c r="B164" s="10" t="s">
        <v>2</v>
      </c>
      <c r="C164" s="12" t="str">
        <f t="shared" ref="C164:AG164" si="207">TEXT(C163,"aaa")</f>
        <v>月</v>
      </c>
      <c r="D164" s="12" t="str">
        <f t="shared" si="207"/>
        <v>火</v>
      </c>
      <c r="E164" s="12" t="str">
        <f t="shared" si="207"/>
        <v>水</v>
      </c>
      <c r="F164" s="17" t="str">
        <f t="shared" si="207"/>
        <v>木</v>
      </c>
      <c r="G164" s="12" t="str">
        <f t="shared" si="207"/>
        <v>金</v>
      </c>
      <c r="H164" s="12" t="str">
        <f t="shared" si="207"/>
        <v>土</v>
      </c>
      <c r="I164" s="12" t="str">
        <f t="shared" si="207"/>
        <v>日</v>
      </c>
      <c r="J164" s="12" t="str">
        <f t="shared" si="207"/>
        <v>月</v>
      </c>
      <c r="K164" s="12" t="str">
        <f t="shared" si="207"/>
        <v>火</v>
      </c>
      <c r="L164" s="12" t="str">
        <f t="shared" si="207"/>
        <v>水</v>
      </c>
      <c r="M164" s="12" t="str">
        <f t="shared" si="207"/>
        <v>木</v>
      </c>
      <c r="N164" s="12" t="str">
        <f t="shared" si="207"/>
        <v>金</v>
      </c>
      <c r="O164" s="12" t="str">
        <f t="shared" si="207"/>
        <v>土</v>
      </c>
      <c r="P164" s="12" t="str">
        <f t="shared" si="207"/>
        <v>日</v>
      </c>
      <c r="Q164" s="12" t="str">
        <f t="shared" si="207"/>
        <v>月</v>
      </c>
      <c r="R164" s="12" t="str">
        <f t="shared" si="207"/>
        <v>火</v>
      </c>
      <c r="S164" s="12" t="str">
        <f t="shared" si="207"/>
        <v>水</v>
      </c>
      <c r="T164" s="12" t="str">
        <f t="shared" si="207"/>
        <v>木</v>
      </c>
      <c r="U164" s="12" t="str">
        <f t="shared" si="207"/>
        <v>金</v>
      </c>
      <c r="V164" s="12" t="str">
        <f t="shared" si="207"/>
        <v>土</v>
      </c>
      <c r="W164" s="12" t="str">
        <f t="shared" si="207"/>
        <v>日</v>
      </c>
      <c r="X164" s="12" t="str">
        <f t="shared" si="207"/>
        <v>月</v>
      </c>
      <c r="Y164" s="12" t="str">
        <f t="shared" si="207"/>
        <v>火</v>
      </c>
      <c r="Z164" s="12" t="str">
        <f t="shared" si="207"/>
        <v>水</v>
      </c>
      <c r="AA164" s="12" t="str">
        <f t="shared" si="207"/>
        <v>木</v>
      </c>
      <c r="AB164" s="12" t="str">
        <f t="shared" si="207"/>
        <v>金</v>
      </c>
      <c r="AC164" s="12" t="str">
        <f t="shared" si="207"/>
        <v>土</v>
      </c>
      <c r="AD164" s="12" t="str">
        <f t="shared" si="207"/>
        <v>日</v>
      </c>
      <c r="AE164" s="12" t="str">
        <f t="shared" si="207"/>
        <v>月</v>
      </c>
      <c r="AF164" s="12" t="str">
        <f t="shared" si="207"/>
        <v>火</v>
      </c>
      <c r="AG164" s="78" t="str">
        <f t="shared" si="207"/>
        <v/>
      </c>
      <c r="AH164" s="246" t="s">
        <v>83</v>
      </c>
      <c r="AI164" s="247" t="s">
        <v>84</v>
      </c>
      <c r="AJ164" s="247" t="s">
        <v>85</v>
      </c>
      <c r="AK164" s="247" t="s">
        <v>86</v>
      </c>
      <c r="AL164" s="248" t="s">
        <v>87</v>
      </c>
      <c r="AM164" s="249" t="s">
        <v>40</v>
      </c>
      <c r="AN164" s="228" t="s">
        <v>12</v>
      </c>
      <c r="AO164" s="231" t="s">
        <v>47</v>
      </c>
      <c r="AP164" s="234" t="s">
        <v>40</v>
      </c>
      <c r="AQ164" s="237" t="s">
        <v>13</v>
      </c>
      <c r="AR164" s="240"/>
      <c r="AS164" s="221"/>
      <c r="AT164" s="221"/>
      <c r="AU164" s="149"/>
      <c r="AV164" s="149"/>
      <c r="AW164" s="40"/>
      <c r="AX164" s="223" t="s">
        <v>89</v>
      </c>
      <c r="AY164" s="224">
        <f>ABS(IF(WEEKDAY(C162,3)=0,7,WEEKDAY(C162,3)-7))</f>
        <v>7</v>
      </c>
      <c r="AZ164" s="2"/>
      <c r="BA164" s="2"/>
      <c r="BB164" s="2"/>
      <c r="BC164" s="2"/>
      <c r="BD164" s="2"/>
      <c r="BE164" s="2"/>
      <c r="BF164" s="2"/>
      <c r="BG164" s="2"/>
    </row>
    <row r="165" spans="1:59" s="4" customFormat="1" ht="27" customHeight="1" outlineLevel="1" x14ac:dyDescent="0.2">
      <c r="A165" s="3"/>
      <c r="B165" s="225" t="s">
        <v>3</v>
      </c>
      <c r="C165" s="218" t="str">
        <f>IFERROR(VLOOKUP(C163,祝日一覧!$A:$C,3,FALSE),"")</f>
        <v/>
      </c>
      <c r="D165" s="218" t="str">
        <f>IFERROR(VLOOKUP(D163,祝日一覧!$A:$C,3,FALSE),"")</f>
        <v/>
      </c>
      <c r="E165" s="218" t="str">
        <f>IFERROR(VLOOKUP(E163,祝日一覧!$A:$C,3,FALSE),"")</f>
        <v/>
      </c>
      <c r="F165" s="218" t="str">
        <f>IFERROR(VLOOKUP(F163,祝日一覧!$A:$C,3,FALSE),"")</f>
        <v/>
      </c>
      <c r="G165" s="218" t="str">
        <f>IFERROR(VLOOKUP(G163,祝日一覧!$A:$C,3,FALSE),"")</f>
        <v/>
      </c>
      <c r="H165" s="218" t="str">
        <f>IFERROR(VLOOKUP(H163,祝日一覧!$A:$C,3,FALSE),"")</f>
        <v/>
      </c>
      <c r="I165" s="218" t="str">
        <f>IFERROR(VLOOKUP(I163,祝日一覧!$A:$C,3,FALSE),"")</f>
        <v/>
      </c>
      <c r="J165" s="218" t="str">
        <f>IFERROR(VLOOKUP(J163,祝日一覧!$A:$C,3,FALSE),"")</f>
        <v/>
      </c>
      <c r="K165" s="218" t="str">
        <f>IFERROR(VLOOKUP(K163,祝日一覧!$A:$C,3,FALSE),"")</f>
        <v/>
      </c>
      <c r="L165" s="218" t="str">
        <f>IFERROR(VLOOKUP(L163,祝日一覧!$A:$C,3,FALSE),"")</f>
        <v/>
      </c>
      <c r="M165" s="218" t="str">
        <f>IFERROR(VLOOKUP(M163,祝日一覧!$A:$C,3,FALSE),"")</f>
        <v/>
      </c>
      <c r="N165" s="218" t="str">
        <f>IFERROR(VLOOKUP(N163,祝日一覧!$A:$C,3,FALSE),"")</f>
        <v/>
      </c>
      <c r="O165" s="218" t="str">
        <f>IFERROR(VLOOKUP(O163,祝日一覧!$A:$C,3,FALSE),"")</f>
        <v/>
      </c>
      <c r="P165" s="218" t="str">
        <f>IFERROR(VLOOKUP(P163,祝日一覧!$A:$C,3,FALSE),"")</f>
        <v/>
      </c>
      <c r="Q165" s="218" t="str">
        <f>IFERROR(VLOOKUP(Q163,祝日一覧!$A:$C,3,FALSE),"")</f>
        <v>敬老の日</v>
      </c>
      <c r="R165" s="218" t="str">
        <f>IFERROR(VLOOKUP(R163,祝日一覧!$A:$C,3,FALSE),"")</f>
        <v/>
      </c>
      <c r="S165" s="218" t="str">
        <f>IFERROR(VLOOKUP(S163,祝日一覧!$A:$C,3,FALSE),"")</f>
        <v/>
      </c>
      <c r="T165" s="218" t="str">
        <f>IFERROR(VLOOKUP(T163,祝日一覧!$A:$C,3,FALSE),"")</f>
        <v/>
      </c>
      <c r="U165" s="218" t="str">
        <f>IFERROR(VLOOKUP(U163,祝日一覧!$A:$C,3,FALSE),"")</f>
        <v/>
      </c>
      <c r="V165" s="218" t="str">
        <f>IFERROR(VLOOKUP(V163,祝日一覧!$A:$C,3,FALSE),"")</f>
        <v/>
      </c>
      <c r="W165" s="218" t="str">
        <f>IFERROR(VLOOKUP(W163,祝日一覧!$A:$C,3,FALSE),"")</f>
        <v/>
      </c>
      <c r="X165" s="218" t="str">
        <f>IFERROR(VLOOKUP(X163,祝日一覧!$A:$C,3,FALSE),"")</f>
        <v/>
      </c>
      <c r="Y165" s="218" t="str">
        <f>IFERROR(VLOOKUP(Y163,祝日一覧!$A:$C,3,FALSE),"")</f>
        <v>秋分の日</v>
      </c>
      <c r="Z165" s="218" t="str">
        <f>IFERROR(VLOOKUP(Z163,祝日一覧!$A:$C,3,FALSE),"")</f>
        <v/>
      </c>
      <c r="AA165" s="218" t="str">
        <f>IFERROR(VLOOKUP(AA163,祝日一覧!$A:$C,3,FALSE),"")</f>
        <v/>
      </c>
      <c r="AB165" s="218" t="str">
        <f>IFERROR(VLOOKUP(AB163,祝日一覧!$A:$C,3,FALSE),"")</f>
        <v/>
      </c>
      <c r="AC165" s="218" t="str">
        <f>IFERROR(VLOOKUP(AC163,祝日一覧!$A:$C,3,FALSE),"")</f>
        <v/>
      </c>
      <c r="AD165" s="218" t="str">
        <f>IFERROR(VLOOKUP(AD163,祝日一覧!$A:$C,3,FALSE),"")</f>
        <v/>
      </c>
      <c r="AE165" s="218" t="str">
        <f>IFERROR(VLOOKUP(AE163,祝日一覧!$A:$C,3,FALSE),"")</f>
        <v/>
      </c>
      <c r="AF165" s="218" t="str">
        <f>IFERROR(VLOOKUP(AF163,祝日一覧!$A:$C,3,FALSE),"")</f>
        <v/>
      </c>
      <c r="AG165" s="208" t="str">
        <f>IFERROR(VLOOKUP(AG163,祝日一覧!$A:$C,3,FALSE),"")</f>
        <v/>
      </c>
      <c r="AH165" s="246"/>
      <c r="AI165" s="247"/>
      <c r="AJ165" s="247"/>
      <c r="AK165" s="247"/>
      <c r="AL165" s="248"/>
      <c r="AM165" s="250"/>
      <c r="AN165" s="229"/>
      <c r="AO165" s="232"/>
      <c r="AP165" s="235"/>
      <c r="AQ165" s="238"/>
      <c r="AR165" s="240"/>
      <c r="AS165" s="221"/>
      <c r="AT165" s="222"/>
      <c r="AU165" s="148"/>
      <c r="AV165" s="149"/>
      <c r="AW165" s="40"/>
      <c r="AX165" s="223"/>
      <c r="AY165" s="224"/>
      <c r="AZ165" s="3"/>
      <c r="BA165" s="3"/>
      <c r="BB165" s="3"/>
      <c r="BC165" s="3"/>
      <c r="BD165" s="3"/>
      <c r="BE165" s="3"/>
      <c r="BF165" s="3"/>
      <c r="BG165" s="3"/>
    </row>
    <row r="166" spans="1:59" s="4" customFormat="1" ht="27" customHeight="1" outlineLevel="1" x14ac:dyDescent="0.2">
      <c r="A166" s="3"/>
      <c r="B166" s="226"/>
      <c r="C166" s="219"/>
      <c r="D166" s="219"/>
      <c r="E166" s="219"/>
      <c r="F166" s="219"/>
      <c r="G166" s="219"/>
      <c r="H166" s="219"/>
      <c r="I166" s="219"/>
      <c r="J166" s="219"/>
      <c r="K166" s="219"/>
      <c r="L166" s="219"/>
      <c r="M166" s="219"/>
      <c r="N166" s="219"/>
      <c r="O166" s="219"/>
      <c r="P166" s="219"/>
      <c r="Q166" s="219"/>
      <c r="R166" s="219"/>
      <c r="S166" s="219"/>
      <c r="T166" s="219"/>
      <c r="U166" s="219"/>
      <c r="V166" s="219"/>
      <c r="W166" s="219"/>
      <c r="X166" s="219"/>
      <c r="Y166" s="219"/>
      <c r="Z166" s="219"/>
      <c r="AA166" s="219"/>
      <c r="AB166" s="219"/>
      <c r="AC166" s="219"/>
      <c r="AD166" s="219"/>
      <c r="AE166" s="219"/>
      <c r="AF166" s="219"/>
      <c r="AG166" s="209"/>
      <c r="AH166" s="93" t="str">
        <f>IF($AY164=7,DBCS(1&amp;"日～"&amp;7&amp;"日"),DBCS("前"&amp;DAY(EOMONTH($C162-1,0))-6+$AY164&amp;"日～"&amp;$AY164&amp;"日"))</f>
        <v>１日～７日</v>
      </c>
      <c r="AI166" s="112" t="str">
        <f>DBCS($AY164+1&amp;"日～"&amp;$AY164+7&amp;"日")</f>
        <v>８日～１４日</v>
      </c>
      <c r="AJ166" s="112" t="str">
        <f>DBCS($AY164+8&amp;"日～"&amp;$AY164+14&amp;"日")</f>
        <v>１５日～２１日</v>
      </c>
      <c r="AK166" s="112" t="str">
        <f>DBCS($AY164+15&amp;"日～"&amp;$AY164+21&amp;"日")</f>
        <v>２２日～２８日</v>
      </c>
      <c r="AL166" s="113" t="str">
        <f>IF(AND(AY164=7,AY168=0),"-",IF($AY172=3,"-",DBCS($AY164+22&amp;"日～"&amp;$AY164+28&amp;"日")))</f>
        <v>-</v>
      </c>
      <c r="AM166" s="250"/>
      <c r="AN166" s="229"/>
      <c r="AO166" s="232"/>
      <c r="AP166" s="235"/>
      <c r="AQ166" s="238"/>
      <c r="AR166" s="152"/>
      <c r="AS166" s="147"/>
      <c r="AT166" s="147"/>
      <c r="AU166" s="156"/>
      <c r="AV166" s="156"/>
      <c r="AW166" s="40"/>
      <c r="AX166" s="99" t="s">
        <v>90</v>
      </c>
      <c r="AY166" s="100">
        <f>DAY(EOMONTH(C162,0))</f>
        <v>30</v>
      </c>
      <c r="AZ166" s="3"/>
      <c r="BA166" s="211" t="s">
        <v>105</v>
      </c>
      <c r="BB166" s="212"/>
      <c r="BC166" s="212"/>
      <c r="BD166" s="212"/>
      <c r="BE166" s="212"/>
      <c r="BF166" s="212"/>
      <c r="BG166" s="213"/>
    </row>
    <row r="167" spans="1:59" s="4" customFormat="1" ht="16.5" customHeight="1" outlineLevel="1" x14ac:dyDescent="0.2">
      <c r="A167" s="3"/>
      <c r="B167" s="226"/>
      <c r="C167" s="219"/>
      <c r="D167" s="219"/>
      <c r="E167" s="219"/>
      <c r="F167" s="219"/>
      <c r="G167" s="219"/>
      <c r="H167" s="219"/>
      <c r="I167" s="219"/>
      <c r="J167" s="219"/>
      <c r="K167" s="219"/>
      <c r="L167" s="219"/>
      <c r="M167" s="219"/>
      <c r="N167" s="219"/>
      <c r="O167" s="219"/>
      <c r="P167" s="219"/>
      <c r="Q167" s="219"/>
      <c r="R167" s="219"/>
      <c r="S167" s="219"/>
      <c r="T167" s="219"/>
      <c r="U167" s="219"/>
      <c r="V167" s="219"/>
      <c r="W167" s="219"/>
      <c r="X167" s="219"/>
      <c r="Y167" s="219"/>
      <c r="Z167" s="219"/>
      <c r="AA167" s="219"/>
      <c r="AB167" s="219"/>
      <c r="AC167" s="219"/>
      <c r="AD167" s="219"/>
      <c r="AE167" s="219"/>
      <c r="AF167" s="219"/>
      <c r="AG167" s="209"/>
      <c r="AH167" s="93" t="str">
        <f ca="1">IF(AH168&gt;=0.285,"達成","未")</f>
        <v>未</v>
      </c>
      <c r="AI167" s="166" t="str">
        <f ca="1">IF(AI168&gt;=0.285,"達成","未")</f>
        <v>未</v>
      </c>
      <c r="AJ167" s="166" t="str">
        <f t="shared" ref="AJ167" ca="1" si="208">IF(AJ168&gt;=0.285,"達成","未")</f>
        <v>未</v>
      </c>
      <c r="AK167" s="166" t="str">
        <f t="shared" ref="AK167" ca="1" si="209">IF(AK168&gt;=0.285,"達成","未")</f>
        <v>未</v>
      </c>
      <c r="AL167" s="167" t="str">
        <f ca="1">IF(AL168="-","-",IF(AL168&gt;=0.285,"達成","未"))</f>
        <v>-</v>
      </c>
      <c r="AM167" s="251"/>
      <c r="AN167" s="230"/>
      <c r="AO167" s="233"/>
      <c r="AP167" s="236"/>
      <c r="AQ167" s="239"/>
      <c r="AR167" s="163"/>
      <c r="AS167" s="164"/>
      <c r="AT167" s="164"/>
      <c r="AU167" s="165"/>
      <c r="AV167" s="165"/>
      <c r="AW167" s="40"/>
      <c r="AX167" s="99"/>
      <c r="AY167" s="100"/>
      <c r="AZ167" s="3"/>
      <c r="BA167" s="160"/>
      <c r="BB167" s="161"/>
      <c r="BC167" s="161"/>
      <c r="BD167" s="161"/>
      <c r="BE167" s="161"/>
      <c r="BF167" s="161"/>
      <c r="BG167" s="162"/>
    </row>
    <row r="168" spans="1:59" s="4" customFormat="1" ht="20.149999999999999" customHeight="1" outlineLevel="1" thickBot="1" x14ac:dyDescent="0.25">
      <c r="B168" s="227"/>
      <c r="C168" s="220"/>
      <c r="D168" s="220"/>
      <c r="E168" s="220"/>
      <c r="F168" s="220"/>
      <c r="G168" s="220"/>
      <c r="H168" s="220"/>
      <c r="I168" s="220"/>
      <c r="J168" s="220"/>
      <c r="K168" s="220"/>
      <c r="L168" s="220"/>
      <c r="M168" s="220"/>
      <c r="N168" s="220"/>
      <c r="O168" s="220"/>
      <c r="P168" s="220"/>
      <c r="Q168" s="220"/>
      <c r="R168" s="220"/>
      <c r="S168" s="220"/>
      <c r="T168" s="220"/>
      <c r="U168" s="220"/>
      <c r="V168" s="220"/>
      <c r="W168" s="220"/>
      <c r="X168" s="220"/>
      <c r="Y168" s="220"/>
      <c r="Z168" s="220"/>
      <c r="AA168" s="220"/>
      <c r="AB168" s="220"/>
      <c r="AC168" s="220"/>
      <c r="AD168" s="220"/>
      <c r="AE168" s="220"/>
      <c r="AF168" s="220"/>
      <c r="AG168" s="210"/>
      <c r="AH168" s="114">
        <f ca="1">AVERAGE(AH169:AH174)</f>
        <v>0</v>
      </c>
      <c r="AI168" s="115">
        <f t="shared" ref="AI168:AK168" ca="1" si="210">AVERAGE(AI169:AI174)</f>
        <v>0</v>
      </c>
      <c r="AJ168" s="115">
        <f t="shared" ca="1" si="210"/>
        <v>0</v>
      </c>
      <c r="AK168" s="115">
        <f t="shared" ca="1" si="210"/>
        <v>0</v>
      </c>
      <c r="AL168" s="104" t="str">
        <f ca="1">IFERROR(AVERAGE(AL169:AL174),"-")</f>
        <v>-</v>
      </c>
      <c r="AM168" s="64"/>
      <c r="AN168" s="48">
        <f>AVERAGE(AN169:AN174)</f>
        <v>0</v>
      </c>
      <c r="AO168" s="30" t="str">
        <f>IF(AN168&gt;=0.285,"達成","未")</f>
        <v>未</v>
      </c>
      <c r="AP168" s="71"/>
      <c r="AQ168" s="72">
        <f>AVERAGE(AQ169:AQ174)</f>
        <v>0.14870898594179457</v>
      </c>
      <c r="AR168" s="62" t="s">
        <v>15</v>
      </c>
      <c r="AS168" s="49" t="s">
        <v>16</v>
      </c>
      <c r="AT168" s="50" t="s">
        <v>58</v>
      </c>
      <c r="AU168" s="38" t="s">
        <v>56</v>
      </c>
      <c r="AV168" s="153" t="s">
        <v>57</v>
      </c>
      <c r="AW168" s="60" t="s">
        <v>66</v>
      </c>
      <c r="AX168" s="214" t="s">
        <v>91</v>
      </c>
      <c r="AY168" s="215">
        <f>MOD(AY166-AY164,7)</f>
        <v>2</v>
      </c>
      <c r="AZ168" s="97" t="s">
        <v>106</v>
      </c>
      <c r="BA168" s="111"/>
      <c r="BB168" s="111" t="s">
        <v>83</v>
      </c>
      <c r="BC168" s="111" t="s">
        <v>84</v>
      </c>
      <c r="BD168" s="111" t="s">
        <v>85</v>
      </c>
      <c r="BE168" s="111" t="s">
        <v>86</v>
      </c>
      <c r="BF168" s="111" t="s">
        <v>87</v>
      </c>
      <c r="BG168" s="111" t="s">
        <v>101</v>
      </c>
    </row>
    <row r="169" spans="1:59" s="4" customFormat="1" ht="20.149999999999999" customHeight="1" outlineLevel="1" x14ac:dyDescent="0.2">
      <c r="B169" s="51" t="str">
        <f>IF($R$5&lt;&gt;"",$R$5,"-")</f>
        <v>A</v>
      </c>
      <c r="C169" s="84"/>
      <c r="D169" s="84"/>
      <c r="E169" s="84"/>
      <c r="F169" s="84"/>
      <c r="G169" s="84"/>
      <c r="H169" s="84"/>
      <c r="I169" s="84"/>
      <c r="J169" s="84"/>
      <c r="K169" s="84"/>
      <c r="L169" s="84"/>
      <c r="M169" s="84"/>
      <c r="N169" s="84"/>
      <c r="O169" s="84"/>
      <c r="P169" s="84"/>
      <c r="Q169" s="84"/>
      <c r="R169" s="84"/>
      <c r="S169" s="84"/>
      <c r="T169" s="84"/>
      <c r="U169" s="84"/>
      <c r="V169" s="84"/>
      <c r="W169" s="84"/>
      <c r="X169" s="84"/>
      <c r="Y169" s="84"/>
      <c r="Z169" s="84"/>
      <c r="AA169" s="84"/>
      <c r="AB169" s="84"/>
      <c r="AC169" s="84"/>
      <c r="AD169" s="84"/>
      <c r="AE169" s="84"/>
      <c r="AF169" s="84"/>
      <c r="AG169" s="61"/>
      <c r="AH169" s="122">
        <f ca="1">IFERROR(IF(B169="-","-",IF(AY164=7,COUNTIF(OFFSET($C169,0,0,1,$AY164),"○")/(7-BB169),(COUNTIF(OFFSET($C169,0,0,1,$AY164),"○")+COUNTIF(OFFSET($C169,-14,DAY(EOMONTH(C162-1,0))-7+$AY164,1,7-$AY164),"○"))/(7-BB169))),"-")</f>
        <v>0</v>
      </c>
      <c r="AI169" s="116">
        <f ca="1">IF($B169="-","-",COUNTIF(OFFSET($C169,0,$AY164,1,7),"○")/7-BC169)</f>
        <v>0</v>
      </c>
      <c r="AJ169" s="145">
        <f ca="1">IF($B169="-","-",COUNTIF(OFFSET($C169,0,$AY164,1,7),"○")/7-BD169)</f>
        <v>0</v>
      </c>
      <c r="AK169" s="145">
        <f ca="1">IF($B169="-","-",COUNTIF(OFFSET($C169,0,$AY164,1,7),"○")/7-BE169)</f>
        <v>0</v>
      </c>
      <c r="AL169" s="146" t="str">
        <f ca="1">IF($B169="-","-",IF((AY172+SIGN(AY164))&lt;5,"-",COUNTIF(OFFSET(C169,0,AY164+21,1,7),"○")/(7-BF169)))</f>
        <v>-</v>
      </c>
      <c r="AM169" s="65">
        <f>AU169</f>
        <v>0</v>
      </c>
      <c r="AN169" s="41">
        <f>IFERROR(AM169/AS169,"")</f>
        <v>0</v>
      </c>
      <c r="AO169" s="67" t="str">
        <f t="shared" ref="AO169:AO174" si="211">IFERROR(IF(B169="-",B169,IF(AM169/AS169&gt;=0.285,"達成","未")),"-")</f>
        <v>未</v>
      </c>
      <c r="AP169" s="73">
        <f t="shared" ref="AP169:AP174" si="212">AV169</f>
        <v>58</v>
      </c>
      <c r="AQ169" s="74">
        <f>IFERROR(AP169/AT169,"")</f>
        <v>0.16246498599439776</v>
      </c>
      <c r="AR169" s="150">
        <f>COUNT(C163:AG163)</f>
        <v>30</v>
      </c>
      <c r="AS169" s="157">
        <f t="shared" ref="AS169:AS174" si="213">IF(OR(B169="-",B169=""),0,IFERROR(AR169-COUNTIF(C169:AG169,"外"),))</f>
        <v>30</v>
      </c>
      <c r="AT169" s="151">
        <f t="shared" ref="AT169:AT174" si="214">AS169+AT155</f>
        <v>357</v>
      </c>
      <c r="AU169" s="151">
        <f t="shared" ref="AU169:AU174" si="215">COUNTIF(C169:AG169,"○")</f>
        <v>0</v>
      </c>
      <c r="AV169" s="151">
        <f t="shared" ref="AV169:AV174" si="216">AV155+AU169</f>
        <v>58</v>
      </c>
      <c r="AW169" s="98">
        <f>IF(C162&gt;DATE($K$6,$M$6,1),0,IF(SUM(AS169:AS174)=0,1,IF(AO168="達成",1,0)))</f>
        <v>0</v>
      </c>
      <c r="AX169" s="214"/>
      <c r="AY169" s="215"/>
      <c r="AZ169" s="98">
        <f>IF(C162&gt;DATE($K$6,$M$6,1),0,IF(SUM(AS169:AS174)=0,1,IF(AND(AH168&gt;0.285,AI168&gt;0.285,AJ168&gt;0.285,AK168&gt;0.285,AL168&gt;0.285),1,0)))</f>
        <v>0</v>
      </c>
      <c r="BA169" s="111" t="s">
        <v>95</v>
      </c>
      <c r="BB169" s="111">
        <f ca="1">IF(AY164=7,COUNTIF(OFFSET($C169,0,0,1,$AY164),"外"),COUNTIF(OFFSET($C169,0,0,1,$AY164),"外")+COUNTIF(OFFSET($C169,-13,DAY(EOMONTH(C162-1,0))-7+$AY164,1,7-$AY164),"外"))</f>
        <v>0</v>
      </c>
      <c r="BC169" s="111">
        <f ca="1">COUNTIF(OFFSET($C169,0,$AY164,1,7),"外")</f>
        <v>0</v>
      </c>
      <c r="BD169" s="111">
        <f ca="1">COUNTIF(OFFSET($C169,0,$AY164+7,1,7),"外")</f>
        <v>0</v>
      </c>
      <c r="BE169" s="111">
        <f ca="1">COUNTIF(OFFSET($C169,0,$AY164+14,1,7),"外")</f>
        <v>0</v>
      </c>
      <c r="BF169" s="111">
        <f ca="1">COUNTIF(OFFSET(C169,0,AY164+21,1,7),"外")</f>
        <v>0</v>
      </c>
      <c r="BG169" s="111">
        <f ca="1">SUM(BB169:BF169)</f>
        <v>0</v>
      </c>
    </row>
    <row r="170" spans="1:59" s="4" customFormat="1" ht="20.149999999999999" customHeight="1" outlineLevel="1" x14ac:dyDescent="0.2">
      <c r="B170" s="45" t="str">
        <f>IF($S$5&lt;&gt;"",$S$5,"-")</f>
        <v>B</v>
      </c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78"/>
      <c r="AH170" s="90">
        <f ca="1">IFERROR(IF(B155="-","-",IF(AY164=7,COUNTIF(OFFSET($C170,0,0,1,$AY164),"○")/(7-BB170),(COUNTIF(OFFSET($C170,0,0,1,$AY164),"○")+COUNTIF(OFFSET($C170,-14,DAY(EOMONTH(C162-1,0))-7+$AY164,1,7-$AY164),"○"))/(7-BB170))),"-")</f>
        <v>0</v>
      </c>
      <c r="AI170" s="89">
        <f ca="1">IF(B170="-","-",COUNTIF(OFFSET($C170,0,$AY164,1,7),"○")/7-BC170)</f>
        <v>0</v>
      </c>
      <c r="AJ170" s="89">
        <f ca="1">IF($B170="-","-",COUNTIF(OFFSET($C170,0,$AY165,1,7),"○")/7-BD170)</f>
        <v>0</v>
      </c>
      <c r="AK170" s="89">
        <f ca="1">IF($B170="-","-",COUNTIF(OFFSET($C170,0,$AY164,1,7),"○")/7-BE170)</f>
        <v>0</v>
      </c>
      <c r="AL170" s="105" t="str">
        <f ca="1">IF($B170="-","-",IF((AY172+SIGN(AY164))&lt;5,"-",COUNTIF(OFFSET(C170,0,AY164+21,1,7),"○")/(7-BF170)))</f>
        <v>-</v>
      </c>
      <c r="AM170" s="154">
        <f t="shared" ref="AM170:AM172" si="217">AU170</f>
        <v>0</v>
      </c>
      <c r="AN170" s="41">
        <f t="shared" ref="AN170" si="218">IFERROR(AM170/AS170,"")</f>
        <v>0</v>
      </c>
      <c r="AO170" s="66" t="str">
        <f t="shared" si="211"/>
        <v>未</v>
      </c>
      <c r="AP170" s="155">
        <f t="shared" si="212"/>
        <v>49</v>
      </c>
      <c r="AQ170" s="75">
        <f t="shared" ref="AQ170:AQ172" si="219">IFERROR(AP170/AT170,"")</f>
        <v>0.14000000000000001</v>
      </c>
      <c r="AR170" s="150">
        <f>COUNT(C163:AG163)</f>
        <v>30</v>
      </c>
      <c r="AS170" s="157">
        <f t="shared" si="213"/>
        <v>30</v>
      </c>
      <c r="AT170" s="151">
        <f t="shared" si="214"/>
        <v>350</v>
      </c>
      <c r="AU170" s="151">
        <f t="shared" si="215"/>
        <v>0</v>
      </c>
      <c r="AV170" s="151">
        <f t="shared" si="216"/>
        <v>49</v>
      </c>
      <c r="AW170" s="40"/>
      <c r="AX170" s="216" t="s">
        <v>92</v>
      </c>
      <c r="AY170" s="196">
        <f>SIGN(AY164)+SIGN(AY168)+AY172</f>
        <v>5</v>
      </c>
      <c r="BA170" s="111" t="s">
        <v>96</v>
      </c>
      <c r="BB170" s="111">
        <f ca="1">IF(AY164=7,COUNTIF(OFFSET($C170,0,0,1,$AY164),"外"),COUNTIF(OFFSET($C170,0,0,1,$AY164),"外")+COUNTIF(OFFSET($C170,-13,DAY(EOMONTH(C162-1,0))-7+$AY164,1,7-$AY164),"外"))</f>
        <v>0</v>
      </c>
      <c r="BC170" s="111">
        <f ca="1">COUNTIF(OFFSET($C170,0,$AY164,1,7),"外")</f>
        <v>0</v>
      </c>
      <c r="BD170" s="111">
        <f ca="1">COUNTIF(OFFSET($C170,0,$AY164+7,1,7),"外")</f>
        <v>0</v>
      </c>
      <c r="BE170" s="111">
        <f ca="1">COUNTIF(OFFSET($C170,0,$AY164+14,1,7),"外")</f>
        <v>0</v>
      </c>
      <c r="BF170" s="111">
        <f ca="1">COUNTIF(OFFSET(C170,0,AY164+21,1,7),"外")</f>
        <v>0</v>
      </c>
      <c r="BG170" s="111">
        <f t="shared" ref="BG170:BG172" ca="1" si="220">SUM(BB170:BF170)</f>
        <v>0</v>
      </c>
    </row>
    <row r="171" spans="1:59" s="4" customFormat="1" ht="20.149999999999999" customHeight="1" outlineLevel="1" x14ac:dyDescent="0.2">
      <c r="B171" s="45" t="str">
        <f>IF($T$5&lt;&gt;"",$T$5,"-")</f>
        <v>C</v>
      </c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78"/>
      <c r="AH171" s="90">
        <f ca="1">IFERROR(IF(B171="-","-",IF(AY164=7,COUNTIF(OFFSET($C171,0,0,1,$AY164),"○")/(7-BB171),(COUNTIF(OFFSET($C171,0,0,1,$AY164),"○")+COUNTIF(OFFSET($C171,-14,DAY(EOMONTH(C162-1,0))-7+$AY164,1,7-$AY164),"○"))/(7-BB171))),"-")</f>
        <v>0</v>
      </c>
      <c r="AI171" s="89">
        <f ca="1">IF(B171="-","-",COUNTIF(OFFSET($C171,0,$AY164,1,7),"○")/7-BC171)</f>
        <v>0</v>
      </c>
      <c r="AJ171" s="89">
        <f ca="1">IF($B171="-","-",COUNTIF(OFFSET($C171,0,$AY164,1,7),"○")/7-BD171)</f>
        <v>0</v>
      </c>
      <c r="AK171" s="89">
        <f ca="1">IF($B171="-","-",COUNTIF(OFFSET($C171,0,$AY164,1,7),"○")/7-BE171)</f>
        <v>0</v>
      </c>
      <c r="AL171" s="105" t="str">
        <f ca="1">IF($B171="-","-",IF((AY172+SIGN(AY164))&lt;5,"-",COUNTIF(OFFSET(C171,0,AY164+21,1,7),"○")/(7-BF171)))</f>
        <v>-</v>
      </c>
      <c r="AM171" s="154">
        <f t="shared" si="217"/>
        <v>0</v>
      </c>
      <c r="AN171" s="41">
        <f>IFERROR(AM171/AS171,"")</f>
        <v>0</v>
      </c>
      <c r="AO171" s="66" t="str">
        <f t="shared" si="211"/>
        <v>未</v>
      </c>
      <c r="AP171" s="155">
        <f t="shared" si="212"/>
        <v>51</v>
      </c>
      <c r="AQ171" s="75">
        <f t="shared" si="219"/>
        <v>0.14366197183098592</v>
      </c>
      <c r="AR171" s="150">
        <f>COUNT(C163:AG163)</f>
        <v>30</v>
      </c>
      <c r="AS171" s="157">
        <f t="shared" si="213"/>
        <v>30</v>
      </c>
      <c r="AT171" s="151">
        <f t="shared" si="214"/>
        <v>355</v>
      </c>
      <c r="AU171" s="151">
        <f t="shared" si="215"/>
        <v>0</v>
      </c>
      <c r="AV171" s="151">
        <f t="shared" si="216"/>
        <v>51</v>
      </c>
      <c r="AW171" s="40"/>
      <c r="AX171" s="217"/>
      <c r="AY171" s="197"/>
      <c r="BA171" s="111" t="s">
        <v>97</v>
      </c>
      <c r="BB171" s="111">
        <f ca="1">IF(AY164=7,COUNTIF(OFFSET($C171,0,0,1,$AY164),"外"),COUNTIF(OFFSET($C171,0,0,1,$AY164),"外")+COUNTIF(OFFSET($C171,-13,DAY(EOMONTH(C162-1,0))-7+$AY164,1,7-$AY164),"外"))</f>
        <v>0</v>
      </c>
      <c r="BC171" s="111">
        <f ca="1">COUNTIF(OFFSET($C171,0,$AY164,1,7),"外")</f>
        <v>0</v>
      </c>
      <c r="BD171" s="111">
        <f ca="1">COUNTIF(OFFSET($C171,0,$AY164+7,1,7),"外")</f>
        <v>0</v>
      </c>
      <c r="BE171" s="111">
        <f ca="1">COUNTIF(OFFSET($C171,0,$AY164+14,1,7),"外")</f>
        <v>0</v>
      </c>
      <c r="BF171" s="111">
        <f ca="1">COUNTIF(OFFSET(C171,0,AY164+21,1,7),"外")</f>
        <v>0</v>
      </c>
      <c r="BG171" s="111">
        <f t="shared" ca="1" si="220"/>
        <v>0</v>
      </c>
    </row>
    <row r="172" spans="1:59" s="4" customFormat="1" ht="20.149999999999999" customHeight="1" outlineLevel="1" x14ac:dyDescent="0.2">
      <c r="B172" s="45" t="str">
        <f>IF($U$5&lt;&gt;"",$U$5,"-")</f>
        <v>-</v>
      </c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78"/>
      <c r="AH172" s="90" t="str">
        <f ca="1">IFERROR(IF(B172="-","-",IF(AY164=7,COUNTIF(OFFSET($C172,0,0,1,$AY164),"○")/(7-BB172),(COUNTIF(OFFSET($C172,0,0,1,$AY164),"○")+COUNTIF(OFFSET($C172,-14,DAY(EOMONTH(C162-1,0))-7+$AY164,1,7-$AY164),"○"))/(7-BB172))),"-")</f>
        <v>-</v>
      </c>
      <c r="AI172" s="89" t="str">
        <f ca="1">IF(B172="-","-",COUNTIF(OFFSET($C172,0,$AY164,1,7),"○")/7-BC172)</f>
        <v>-</v>
      </c>
      <c r="AJ172" s="89" t="str">
        <f ca="1">IF($B172="-","-",COUNTIF(OFFSET($C172,0,$AY164,1,7),"○")/7-BD172)</f>
        <v>-</v>
      </c>
      <c r="AK172" s="89" t="str">
        <f ca="1">IF($B172="-","-",COUNTIF(OFFSET($C172,0,$AY164,1,7),"○")/7-BE172)</f>
        <v>-</v>
      </c>
      <c r="AL172" s="105" t="str">
        <f ca="1">IF($B172="-","-",IF((AY172+SIGN(AY164))&lt;5,"-",COUNTIF(OFFSET(C172,0,AY164+21,1,7),"○")/(7-BF172)))</f>
        <v>-</v>
      </c>
      <c r="AM172" s="154">
        <f t="shared" si="217"/>
        <v>0</v>
      </c>
      <c r="AN172" s="41" t="str">
        <f t="shared" ref="AN172:AN173" si="221">IFERROR(AM172/AS172,"")</f>
        <v/>
      </c>
      <c r="AO172" s="66" t="str">
        <f t="shared" si="211"/>
        <v>-</v>
      </c>
      <c r="AP172" s="155">
        <f t="shared" si="212"/>
        <v>0</v>
      </c>
      <c r="AQ172" s="75" t="str">
        <f t="shared" si="219"/>
        <v/>
      </c>
      <c r="AR172" s="150">
        <f>COUNT(C163:AG163)</f>
        <v>30</v>
      </c>
      <c r="AS172" s="157">
        <f t="shared" si="213"/>
        <v>0</v>
      </c>
      <c r="AT172" s="151">
        <f t="shared" si="214"/>
        <v>0</v>
      </c>
      <c r="AU172" s="151">
        <f t="shared" si="215"/>
        <v>0</v>
      </c>
      <c r="AV172" s="151">
        <f t="shared" si="216"/>
        <v>0</v>
      </c>
      <c r="AW172" s="40"/>
      <c r="AX172" s="194" t="s">
        <v>93</v>
      </c>
      <c r="AY172" s="196">
        <f>ROUNDDOWN((AY166-AY164)/7,0)</f>
        <v>3</v>
      </c>
      <c r="BA172" s="111" t="s">
        <v>98</v>
      </c>
      <c r="BB172" s="111">
        <f ca="1">IF(AY164=7,COUNTIF(OFFSET($C172,0,0,1,$AY164),"外"),COUNTIF(OFFSET($C172,0,0,1,$AY164),"外")+COUNTIF(OFFSET($C172,-13,DAY(EOMONTH(C162-1,0))-7+$AY164,1,7-$AY164),"外"))</f>
        <v>0</v>
      </c>
      <c r="BC172" s="111">
        <f ca="1">COUNTIF(OFFSET($C172,0,$AY164,1,7),"外")</f>
        <v>0</v>
      </c>
      <c r="BD172" s="111">
        <f ca="1">COUNTIF(OFFSET($C172,0,$AY164+7,1,7),"外")</f>
        <v>0</v>
      </c>
      <c r="BE172" s="111">
        <f ca="1">COUNTIF(OFFSET($C172,0,$AY164+14,1,7),"外")</f>
        <v>0</v>
      </c>
      <c r="BF172" s="111">
        <f ca="1">COUNTIF(OFFSET(C172,0,AY164+21,1,7),"外")</f>
        <v>0</v>
      </c>
      <c r="BG172" s="111">
        <f t="shared" ca="1" si="220"/>
        <v>0</v>
      </c>
    </row>
    <row r="173" spans="1:59" s="4" customFormat="1" ht="20.149999999999999" customHeight="1" outlineLevel="1" x14ac:dyDescent="0.2">
      <c r="B173" s="45" t="str">
        <f>IF($V$5&lt;&gt;"",$V$5,"-")</f>
        <v>-</v>
      </c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78"/>
      <c r="AH173" s="90" t="str">
        <f ca="1">IFERROR(IF(B173="-","-",IF(AY164=7,COUNTIF(OFFSET($C173,0,0,1,$AY164),"○")/(7-BB173),(COUNTIF(OFFSET($C173,0,0,1,$AY164),"○")+COUNTIF(OFFSET($C173,-14,DAY(EOMONTH(C162-1,0))-7+$AY164,1,7-$AY164),"○"))/(7-BB173))),"-")</f>
        <v>-</v>
      </c>
      <c r="AI173" s="89" t="str">
        <f ca="1">IF(B173="-","-",COUNTIF(OFFSET($C173,0,$AY164,1,7),"○")/7-BC173)</f>
        <v>-</v>
      </c>
      <c r="AJ173" s="89" t="str">
        <f ca="1">IF($B173="-","-",COUNTIF(OFFSET($C173,0,$AY164,1,7),"○")/7-BD173)</f>
        <v>-</v>
      </c>
      <c r="AK173" s="89" t="str">
        <f ca="1">IF($B173="-","-",COUNTIF(OFFSET($C173,0,$AY164,1,7),"○")/7-BE173)</f>
        <v>-</v>
      </c>
      <c r="AL173" s="105" t="str">
        <f ca="1">IF($B173="-","-",IF((AY172+SIGN(AY164))&lt;5,"-",COUNTIF(OFFSET(C173,0,AY164+21,1,7),"○")/(7-BF173)))</f>
        <v>-</v>
      </c>
      <c r="AM173" s="154">
        <f>AU173</f>
        <v>0</v>
      </c>
      <c r="AN173" s="41" t="str">
        <f t="shared" si="221"/>
        <v/>
      </c>
      <c r="AO173" s="66" t="str">
        <f t="shared" si="211"/>
        <v>-</v>
      </c>
      <c r="AP173" s="155">
        <f t="shared" si="212"/>
        <v>0</v>
      </c>
      <c r="AQ173" s="75" t="str">
        <f>IFERROR(AP173/AT173,"")</f>
        <v/>
      </c>
      <c r="AR173" s="150">
        <f>COUNT(C163:AG163)</f>
        <v>30</v>
      </c>
      <c r="AS173" s="157">
        <f t="shared" si="213"/>
        <v>0</v>
      </c>
      <c r="AT173" s="151">
        <f t="shared" si="214"/>
        <v>0</v>
      </c>
      <c r="AU173" s="151">
        <f t="shared" si="215"/>
        <v>0</v>
      </c>
      <c r="AV173" s="151">
        <f t="shared" si="216"/>
        <v>0</v>
      </c>
      <c r="AW173" s="40"/>
      <c r="AX173" s="195"/>
      <c r="AY173" s="197"/>
      <c r="BA173" s="111" t="s">
        <v>99</v>
      </c>
      <c r="BB173" s="111">
        <f ca="1">IF(AY164=7,COUNTIF(OFFSET($C173,0,0,1,$AY164),"外"),COUNTIF(OFFSET($C173,0,0,1,$AY164),"外")+COUNTIF(OFFSET($C173,-13,DAY(EOMONTH(C162-1,0))-7+$AY164,1,7-$AY164),"外"))</f>
        <v>0</v>
      </c>
      <c r="BC173" s="111">
        <f ca="1">COUNTIF(OFFSET($C173,0,$AY164,1,7),"外")</f>
        <v>0</v>
      </c>
      <c r="BD173" s="111">
        <f ca="1">COUNTIF(OFFSET($C173,0,$AY164+7,1,7),"外")</f>
        <v>0</v>
      </c>
      <c r="BE173" s="111">
        <f ca="1">COUNTIF(OFFSET($C173,0,$AY164+14,1,7),"外")</f>
        <v>0</v>
      </c>
      <c r="BF173" s="111">
        <f ca="1">COUNTIF(OFFSET(C173,0,AY164+21,1,7),"外")</f>
        <v>0</v>
      </c>
      <c r="BG173" s="111">
        <f ca="1">SUM(BB173:BF173)</f>
        <v>0</v>
      </c>
    </row>
    <row r="174" spans="1:59" s="4" customFormat="1" ht="20.149999999999999" customHeight="1" outlineLevel="1" thickBot="1" x14ac:dyDescent="0.25">
      <c r="B174" s="46" t="str">
        <f>IF($W$5&lt;&gt;"",$W$5,"-")</f>
        <v>-</v>
      </c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55"/>
      <c r="AH174" s="91" t="str">
        <f ca="1">IFERROR(IF(B174="-","-",IF(AY164=7,COUNTIF(OFFSET($C174,0,0,1,$AY164),"○")/(7-BB174),(COUNTIF(OFFSET($C174,0,0,1,$AY164),"○")+COUNTIF(OFFSET($C174,-14,DAY(EOMONTH(C162-1,0))-7+$AY164,1,7-$AY164),"○"))/(7-BB174))),"-")</f>
        <v>-</v>
      </c>
      <c r="AI174" s="92" t="str">
        <f ca="1">IF(B174="-","-",COUNTIF(OFFSET($C174,0,$AY164,1,7),"○")/7-BC174)</f>
        <v>-</v>
      </c>
      <c r="AJ174" s="92" t="str">
        <f ca="1">IF($B174="-","-",COUNTIF(OFFSET($C174,0,$AY164,1,7),"○")/7-BD174)</f>
        <v>-</v>
      </c>
      <c r="AK174" s="92" t="str">
        <f ca="1">IF($B174="-","-",COUNTIF(OFFSET($C174,0,$AY164,1,7),"○")/7-BE174)</f>
        <v>-</v>
      </c>
      <c r="AL174" s="106" t="str">
        <f ca="1">IF($B174="-","-",IF((AY172+SIGN(AY164))&lt;5,"-",COUNTIF(OFFSET(C174,0,AY164+21,1,7),"○")/(7-BF174)))</f>
        <v>-</v>
      </c>
      <c r="AM174" s="64">
        <f t="shared" ref="AM174" si="222">AU174</f>
        <v>0</v>
      </c>
      <c r="AN174" s="48" t="str">
        <f>IFERROR(AM174/AS174,"")</f>
        <v/>
      </c>
      <c r="AO174" s="30" t="str">
        <f t="shared" si="211"/>
        <v>-</v>
      </c>
      <c r="AP174" s="71">
        <f t="shared" si="212"/>
        <v>0</v>
      </c>
      <c r="AQ174" s="72" t="str">
        <f t="shared" ref="AQ174" si="223">IFERROR(AP174/AT174,"")</f>
        <v/>
      </c>
      <c r="AR174" s="150">
        <f>COUNT(C163:AG163)</f>
        <v>30</v>
      </c>
      <c r="AS174" s="157">
        <f t="shared" si="213"/>
        <v>0</v>
      </c>
      <c r="AT174" s="151">
        <f t="shared" si="214"/>
        <v>0</v>
      </c>
      <c r="AU174" s="151">
        <f t="shared" si="215"/>
        <v>0</v>
      </c>
      <c r="AV174" s="151">
        <f t="shared" si="216"/>
        <v>0</v>
      </c>
      <c r="AW174" s="40"/>
      <c r="AX174" s="101"/>
      <c r="AY174" s="102"/>
      <c r="BA174" s="111" t="s">
        <v>100</v>
      </c>
      <c r="BB174" s="111">
        <f ca="1">IF(AY164=7,COUNTIF(OFFSET($C174,0,0,1,$AY164),"外"),COUNTIF(OFFSET($C174,0,0,1,$AY164),"外")+COUNTIF(OFFSET($C174,-13,DAY(EOMONTH(C162-1,0))-7+$AY164,1,7-$AY164),"外"))</f>
        <v>0</v>
      </c>
      <c r="BC174" s="111">
        <f ca="1">COUNTIF(OFFSET($C174,0,$AY164,1,7),"外")</f>
        <v>0</v>
      </c>
      <c r="BD174" s="111">
        <f ca="1">COUNTIF(OFFSET($C174,0,$AY164+7,1,7),"外")</f>
        <v>0</v>
      </c>
      <c r="BE174" s="111">
        <f ca="1">COUNTIF(OFFSET($C174,0,$AY164+14,1,7),"外")</f>
        <v>0</v>
      </c>
      <c r="BF174" s="111">
        <f ca="1">COUNTIF(OFFSET(C174,0,AY164+21,1,7),"外")</f>
        <v>0</v>
      </c>
      <c r="BG174" s="111">
        <f t="shared" ref="BG174" ca="1" si="224">SUM(BB174:BF174)</f>
        <v>0</v>
      </c>
    </row>
    <row r="175" spans="1:59" s="4" customFormat="1" ht="13.5" outlineLevel="1" thickBot="1" x14ac:dyDescent="0.25">
      <c r="A175" s="2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2"/>
      <c r="AI175" s="2"/>
      <c r="AJ175" s="2"/>
      <c r="AK175" s="2"/>
      <c r="AL175" s="2"/>
      <c r="AM175" s="2"/>
      <c r="AN175" s="40"/>
      <c r="AO175" s="2"/>
      <c r="AP175" s="2"/>
      <c r="AQ175" s="2"/>
      <c r="AR175" s="32"/>
      <c r="AS175" s="32"/>
      <c r="AT175" s="32"/>
      <c r="AU175" s="32"/>
      <c r="AV175" s="32"/>
    </row>
    <row r="176" spans="1:59" s="4" customFormat="1" ht="13" customHeight="1" outlineLevel="1" x14ac:dyDescent="0.2">
      <c r="A176" s="2"/>
      <c r="B176" s="83" t="s">
        <v>0</v>
      </c>
      <c r="C176" s="252">
        <f>DATE(YEAR(C162),MONTH(C162)+1,DAY(C162))</f>
        <v>45931</v>
      </c>
      <c r="D176" s="253"/>
      <c r="E176" s="253"/>
      <c r="F176" s="253"/>
      <c r="G176" s="253"/>
      <c r="H176" s="253"/>
      <c r="I176" s="253"/>
      <c r="J176" s="253"/>
      <c r="K176" s="253"/>
      <c r="L176" s="253"/>
      <c r="M176" s="253"/>
      <c r="N176" s="253"/>
      <c r="O176" s="253"/>
      <c r="P176" s="253"/>
      <c r="Q176" s="253"/>
      <c r="R176" s="253"/>
      <c r="S176" s="253"/>
      <c r="T176" s="253"/>
      <c r="U176" s="253"/>
      <c r="V176" s="253"/>
      <c r="W176" s="253"/>
      <c r="X176" s="253"/>
      <c r="Y176" s="253"/>
      <c r="Z176" s="253"/>
      <c r="AA176" s="253"/>
      <c r="AB176" s="253"/>
      <c r="AC176" s="253"/>
      <c r="AD176" s="253"/>
      <c r="AE176" s="253"/>
      <c r="AF176" s="253"/>
      <c r="AG176" s="253"/>
      <c r="AH176" s="254" t="s">
        <v>113</v>
      </c>
      <c r="AI176" s="255"/>
      <c r="AJ176" s="255"/>
      <c r="AK176" s="255"/>
      <c r="AL176" s="256"/>
      <c r="AM176" s="260" t="s">
        <v>46</v>
      </c>
      <c r="AN176" s="261"/>
      <c r="AO176" s="262"/>
      <c r="AP176" s="266" t="s">
        <v>11</v>
      </c>
      <c r="AQ176" s="267"/>
      <c r="AR176" s="270" t="s">
        <v>15</v>
      </c>
      <c r="AS176" s="206" t="s">
        <v>16</v>
      </c>
      <c r="AT176" s="221" t="s">
        <v>17</v>
      </c>
      <c r="AU176" s="241"/>
      <c r="AV176" s="241"/>
      <c r="AW176" s="40"/>
      <c r="AX176" s="242" t="s">
        <v>88</v>
      </c>
      <c r="AY176" s="243"/>
      <c r="AZ176" s="2"/>
      <c r="BA176" s="2"/>
      <c r="BB176" s="2"/>
      <c r="BC176" s="2"/>
      <c r="BD176" s="2"/>
      <c r="BE176" s="2"/>
      <c r="BF176" s="2"/>
      <c r="BG176" s="2"/>
    </row>
    <row r="177" spans="1:59" s="4" customFormat="1" ht="13" customHeight="1" outlineLevel="1" x14ac:dyDescent="0.2">
      <c r="A177" s="2"/>
      <c r="B177" s="10" t="s">
        <v>1</v>
      </c>
      <c r="C177" s="11">
        <f>DATE(YEAR(C176),MONTH(C176),DAY(C176))</f>
        <v>45931</v>
      </c>
      <c r="D177" s="11">
        <f>IF(MONTH(DATE(YEAR(C177),MONTH(C177),DAY(C177)+1))=MONTH($C176),DATE(YEAR(C177),MONTH(C177),DAY(C177)+1),"")</f>
        <v>45932</v>
      </c>
      <c r="E177" s="11">
        <f t="shared" ref="E177:AG177" si="225">IF(MONTH(DATE(YEAR(D177),MONTH(D177),DAY(D177)+1))=MONTH($C176),DATE(YEAR(D177),MONTH(D177),DAY(D177)+1),"")</f>
        <v>45933</v>
      </c>
      <c r="F177" s="16">
        <f t="shared" si="225"/>
        <v>45934</v>
      </c>
      <c r="G177" s="11">
        <f t="shared" si="225"/>
        <v>45935</v>
      </c>
      <c r="H177" s="11">
        <f t="shared" si="225"/>
        <v>45936</v>
      </c>
      <c r="I177" s="11">
        <f t="shared" si="225"/>
        <v>45937</v>
      </c>
      <c r="J177" s="11">
        <f t="shared" si="225"/>
        <v>45938</v>
      </c>
      <c r="K177" s="11">
        <f t="shared" si="225"/>
        <v>45939</v>
      </c>
      <c r="L177" s="11">
        <f t="shared" si="225"/>
        <v>45940</v>
      </c>
      <c r="M177" s="11">
        <f t="shared" si="225"/>
        <v>45941</v>
      </c>
      <c r="N177" s="11">
        <f t="shared" si="225"/>
        <v>45942</v>
      </c>
      <c r="O177" s="11">
        <f t="shared" si="225"/>
        <v>45943</v>
      </c>
      <c r="P177" s="11">
        <f t="shared" si="225"/>
        <v>45944</v>
      </c>
      <c r="Q177" s="11">
        <f t="shared" si="225"/>
        <v>45945</v>
      </c>
      <c r="R177" s="11">
        <f t="shared" si="225"/>
        <v>45946</v>
      </c>
      <c r="S177" s="11">
        <f t="shared" si="225"/>
        <v>45947</v>
      </c>
      <c r="T177" s="11">
        <f t="shared" si="225"/>
        <v>45948</v>
      </c>
      <c r="U177" s="11">
        <f t="shared" si="225"/>
        <v>45949</v>
      </c>
      <c r="V177" s="11">
        <f t="shared" si="225"/>
        <v>45950</v>
      </c>
      <c r="W177" s="11">
        <f t="shared" si="225"/>
        <v>45951</v>
      </c>
      <c r="X177" s="11">
        <f t="shared" si="225"/>
        <v>45952</v>
      </c>
      <c r="Y177" s="11">
        <f t="shared" si="225"/>
        <v>45953</v>
      </c>
      <c r="Z177" s="11">
        <f t="shared" si="225"/>
        <v>45954</v>
      </c>
      <c r="AA177" s="11">
        <f t="shared" si="225"/>
        <v>45955</v>
      </c>
      <c r="AB177" s="11">
        <f t="shared" si="225"/>
        <v>45956</v>
      </c>
      <c r="AC177" s="11">
        <f t="shared" si="225"/>
        <v>45957</v>
      </c>
      <c r="AD177" s="11">
        <f t="shared" si="225"/>
        <v>45958</v>
      </c>
      <c r="AE177" s="11">
        <f t="shared" si="225"/>
        <v>45959</v>
      </c>
      <c r="AF177" s="11">
        <f t="shared" si="225"/>
        <v>45960</v>
      </c>
      <c r="AG177" s="29">
        <f t="shared" si="225"/>
        <v>45961</v>
      </c>
      <c r="AH177" s="257"/>
      <c r="AI177" s="258"/>
      <c r="AJ177" s="258"/>
      <c r="AK177" s="258"/>
      <c r="AL177" s="259"/>
      <c r="AM177" s="263"/>
      <c r="AN177" s="264"/>
      <c r="AO177" s="265"/>
      <c r="AP177" s="268"/>
      <c r="AQ177" s="269"/>
      <c r="AR177" s="271"/>
      <c r="AS177" s="207"/>
      <c r="AT177" s="221"/>
      <c r="AU177" s="241"/>
      <c r="AV177" s="241"/>
      <c r="AW177" s="40"/>
      <c r="AX177" s="244"/>
      <c r="AY177" s="245"/>
      <c r="AZ177" s="2"/>
      <c r="BA177" s="2"/>
      <c r="BB177" s="2"/>
      <c r="BC177" s="2"/>
      <c r="BD177" s="2"/>
      <c r="BE177" s="2"/>
      <c r="BF177" s="2"/>
      <c r="BG177" s="2"/>
    </row>
    <row r="178" spans="1:59" s="4" customFormat="1" ht="13" customHeight="1" outlineLevel="1" x14ac:dyDescent="0.2">
      <c r="A178" s="2"/>
      <c r="B178" s="10" t="s">
        <v>2</v>
      </c>
      <c r="C178" s="12" t="str">
        <f t="shared" ref="C178:AG178" si="226">TEXT(C177,"aaa")</f>
        <v>水</v>
      </c>
      <c r="D178" s="12" t="str">
        <f t="shared" si="226"/>
        <v>木</v>
      </c>
      <c r="E178" s="12" t="str">
        <f t="shared" si="226"/>
        <v>金</v>
      </c>
      <c r="F178" s="17" t="str">
        <f t="shared" si="226"/>
        <v>土</v>
      </c>
      <c r="G178" s="12" t="str">
        <f t="shared" si="226"/>
        <v>日</v>
      </c>
      <c r="H178" s="12" t="str">
        <f t="shared" si="226"/>
        <v>月</v>
      </c>
      <c r="I178" s="12" t="str">
        <f t="shared" si="226"/>
        <v>火</v>
      </c>
      <c r="J178" s="12" t="str">
        <f t="shared" si="226"/>
        <v>水</v>
      </c>
      <c r="K178" s="12" t="str">
        <f t="shared" si="226"/>
        <v>木</v>
      </c>
      <c r="L178" s="12" t="str">
        <f t="shared" si="226"/>
        <v>金</v>
      </c>
      <c r="M178" s="12" t="str">
        <f t="shared" si="226"/>
        <v>土</v>
      </c>
      <c r="N178" s="12" t="str">
        <f t="shared" si="226"/>
        <v>日</v>
      </c>
      <c r="O178" s="12" t="str">
        <f t="shared" si="226"/>
        <v>月</v>
      </c>
      <c r="P178" s="12" t="str">
        <f t="shared" si="226"/>
        <v>火</v>
      </c>
      <c r="Q178" s="12" t="str">
        <f t="shared" si="226"/>
        <v>水</v>
      </c>
      <c r="R178" s="12" t="str">
        <f t="shared" si="226"/>
        <v>木</v>
      </c>
      <c r="S178" s="12" t="str">
        <f t="shared" si="226"/>
        <v>金</v>
      </c>
      <c r="T178" s="12" t="str">
        <f t="shared" si="226"/>
        <v>土</v>
      </c>
      <c r="U178" s="12" t="str">
        <f t="shared" si="226"/>
        <v>日</v>
      </c>
      <c r="V178" s="12" t="str">
        <f t="shared" si="226"/>
        <v>月</v>
      </c>
      <c r="W178" s="12" t="str">
        <f t="shared" si="226"/>
        <v>火</v>
      </c>
      <c r="X178" s="12" t="str">
        <f t="shared" si="226"/>
        <v>水</v>
      </c>
      <c r="Y178" s="12" t="str">
        <f t="shared" si="226"/>
        <v>木</v>
      </c>
      <c r="Z178" s="12" t="str">
        <f t="shared" si="226"/>
        <v>金</v>
      </c>
      <c r="AA178" s="12" t="str">
        <f t="shared" si="226"/>
        <v>土</v>
      </c>
      <c r="AB178" s="12" t="str">
        <f t="shared" si="226"/>
        <v>日</v>
      </c>
      <c r="AC178" s="12" t="str">
        <f t="shared" si="226"/>
        <v>月</v>
      </c>
      <c r="AD178" s="12" t="str">
        <f t="shared" si="226"/>
        <v>火</v>
      </c>
      <c r="AE178" s="12" t="str">
        <f t="shared" si="226"/>
        <v>水</v>
      </c>
      <c r="AF178" s="12" t="str">
        <f t="shared" si="226"/>
        <v>木</v>
      </c>
      <c r="AG178" s="78" t="str">
        <f t="shared" si="226"/>
        <v>金</v>
      </c>
      <c r="AH178" s="246" t="s">
        <v>83</v>
      </c>
      <c r="AI178" s="247" t="s">
        <v>84</v>
      </c>
      <c r="AJ178" s="247" t="s">
        <v>85</v>
      </c>
      <c r="AK178" s="247" t="s">
        <v>86</v>
      </c>
      <c r="AL178" s="248" t="s">
        <v>87</v>
      </c>
      <c r="AM178" s="249" t="s">
        <v>40</v>
      </c>
      <c r="AN178" s="228" t="s">
        <v>12</v>
      </c>
      <c r="AO178" s="231" t="s">
        <v>47</v>
      </c>
      <c r="AP178" s="234" t="s">
        <v>40</v>
      </c>
      <c r="AQ178" s="237" t="s">
        <v>13</v>
      </c>
      <c r="AR178" s="240"/>
      <c r="AS178" s="221"/>
      <c r="AT178" s="221"/>
      <c r="AU178" s="149"/>
      <c r="AV178" s="149"/>
      <c r="AW178" s="40"/>
      <c r="AX178" s="223" t="s">
        <v>89</v>
      </c>
      <c r="AY178" s="224">
        <f>ABS(IF(WEEKDAY(C176,3)=0,7,WEEKDAY(C176,3)-7))</f>
        <v>5</v>
      </c>
      <c r="AZ178" s="2"/>
      <c r="BA178" s="2"/>
      <c r="BB178" s="2"/>
      <c r="BC178" s="2"/>
      <c r="BD178" s="2"/>
      <c r="BE178" s="2"/>
      <c r="BF178" s="2"/>
      <c r="BG178" s="2"/>
    </row>
    <row r="179" spans="1:59" s="4" customFormat="1" ht="27" customHeight="1" outlineLevel="1" x14ac:dyDescent="0.2">
      <c r="A179" s="3"/>
      <c r="B179" s="225" t="s">
        <v>3</v>
      </c>
      <c r="C179" s="218" t="str">
        <f>IFERROR(VLOOKUP(C177,祝日一覧!$A:$C,3,FALSE),"")</f>
        <v/>
      </c>
      <c r="D179" s="218" t="str">
        <f>IFERROR(VLOOKUP(D177,祝日一覧!$A:$C,3,FALSE),"")</f>
        <v/>
      </c>
      <c r="E179" s="218" t="str">
        <f>IFERROR(VLOOKUP(E177,祝日一覧!$A:$C,3,FALSE),"")</f>
        <v/>
      </c>
      <c r="F179" s="218" t="str">
        <f>IFERROR(VLOOKUP(F177,祝日一覧!$A:$C,3,FALSE),"")</f>
        <v/>
      </c>
      <c r="G179" s="218" t="str">
        <f>IFERROR(VLOOKUP(G177,祝日一覧!$A:$C,3,FALSE),"")</f>
        <v/>
      </c>
      <c r="H179" s="218" t="str">
        <f>IFERROR(VLOOKUP(H177,祝日一覧!$A:$C,3,FALSE),"")</f>
        <v/>
      </c>
      <c r="I179" s="218" t="str">
        <f>IFERROR(VLOOKUP(I177,祝日一覧!$A:$C,3,FALSE),"")</f>
        <v/>
      </c>
      <c r="J179" s="218" t="str">
        <f>IFERROR(VLOOKUP(J177,祝日一覧!$A:$C,3,FALSE),"")</f>
        <v/>
      </c>
      <c r="K179" s="218" t="str">
        <f>IFERROR(VLOOKUP(K177,祝日一覧!$A:$C,3,FALSE),"")</f>
        <v/>
      </c>
      <c r="L179" s="218" t="str">
        <f>IFERROR(VLOOKUP(L177,祝日一覧!$A:$C,3,FALSE),"")</f>
        <v/>
      </c>
      <c r="M179" s="218" t="str">
        <f>IFERROR(VLOOKUP(M177,祝日一覧!$A:$C,3,FALSE),"")</f>
        <v/>
      </c>
      <c r="N179" s="218" t="str">
        <f>IFERROR(VLOOKUP(N177,祝日一覧!$A:$C,3,FALSE),"")</f>
        <v/>
      </c>
      <c r="O179" s="218" t="str">
        <f>IFERROR(VLOOKUP(O177,祝日一覧!$A:$C,3,FALSE),"")</f>
        <v>スポーツの日</v>
      </c>
      <c r="P179" s="218" t="str">
        <f>IFERROR(VLOOKUP(P177,祝日一覧!$A:$C,3,FALSE),"")</f>
        <v/>
      </c>
      <c r="Q179" s="218" t="str">
        <f>IFERROR(VLOOKUP(Q177,祝日一覧!$A:$C,3,FALSE),"")</f>
        <v/>
      </c>
      <c r="R179" s="218" t="str">
        <f>IFERROR(VLOOKUP(R177,祝日一覧!$A:$C,3,FALSE),"")</f>
        <v/>
      </c>
      <c r="S179" s="218" t="str">
        <f>IFERROR(VLOOKUP(S177,祝日一覧!$A:$C,3,FALSE),"")</f>
        <v/>
      </c>
      <c r="T179" s="218" t="str">
        <f>IFERROR(VLOOKUP(T177,祝日一覧!$A:$C,3,FALSE),"")</f>
        <v/>
      </c>
      <c r="U179" s="218" t="str">
        <f>IFERROR(VLOOKUP(U177,祝日一覧!$A:$C,3,FALSE),"")</f>
        <v/>
      </c>
      <c r="V179" s="218" t="str">
        <f>IFERROR(VLOOKUP(V177,祝日一覧!$A:$C,3,FALSE),"")</f>
        <v/>
      </c>
      <c r="W179" s="218" t="str">
        <f>IFERROR(VLOOKUP(W177,祝日一覧!$A:$C,3,FALSE),"")</f>
        <v/>
      </c>
      <c r="X179" s="218" t="str">
        <f>IFERROR(VLOOKUP(X177,祝日一覧!$A:$C,3,FALSE),"")</f>
        <v/>
      </c>
      <c r="Y179" s="218" t="str">
        <f>IFERROR(VLOOKUP(Y177,祝日一覧!$A:$C,3,FALSE),"")</f>
        <v/>
      </c>
      <c r="Z179" s="218" t="str">
        <f>IFERROR(VLOOKUP(Z177,祝日一覧!$A:$C,3,FALSE),"")</f>
        <v/>
      </c>
      <c r="AA179" s="218" t="str">
        <f>IFERROR(VLOOKUP(AA177,祝日一覧!$A:$C,3,FALSE),"")</f>
        <v/>
      </c>
      <c r="AB179" s="218" t="str">
        <f>IFERROR(VLOOKUP(AB177,祝日一覧!$A:$C,3,FALSE),"")</f>
        <v/>
      </c>
      <c r="AC179" s="218" t="str">
        <f>IFERROR(VLOOKUP(AC177,祝日一覧!$A:$C,3,FALSE),"")</f>
        <v/>
      </c>
      <c r="AD179" s="218" t="str">
        <f>IFERROR(VLOOKUP(AD177,祝日一覧!$A:$C,3,FALSE),"")</f>
        <v/>
      </c>
      <c r="AE179" s="218" t="str">
        <f>IFERROR(VLOOKUP(AE177,祝日一覧!$A:$C,3,FALSE),"")</f>
        <v/>
      </c>
      <c r="AF179" s="218" t="str">
        <f>IFERROR(VLOOKUP(AF177,祝日一覧!$A:$C,3,FALSE),"")</f>
        <v/>
      </c>
      <c r="AG179" s="208" t="str">
        <f>IFERROR(VLOOKUP(AG177,祝日一覧!$A:$C,3,FALSE),"")</f>
        <v/>
      </c>
      <c r="AH179" s="246"/>
      <c r="AI179" s="247"/>
      <c r="AJ179" s="247"/>
      <c r="AK179" s="247"/>
      <c r="AL179" s="248"/>
      <c r="AM179" s="250"/>
      <c r="AN179" s="229"/>
      <c r="AO179" s="232"/>
      <c r="AP179" s="235"/>
      <c r="AQ179" s="238"/>
      <c r="AR179" s="240"/>
      <c r="AS179" s="221"/>
      <c r="AT179" s="222"/>
      <c r="AU179" s="148"/>
      <c r="AV179" s="149"/>
      <c r="AW179" s="40"/>
      <c r="AX179" s="223"/>
      <c r="AY179" s="224"/>
      <c r="AZ179" s="3"/>
      <c r="BA179" s="3"/>
      <c r="BB179" s="3"/>
      <c r="BC179" s="3"/>
      <c r="BD179" s="3"/>
      <c r="BE179" s="3"/>
      <c r="BF179" s="3"/>
      <c r="BG179" s="3"/>
    </row>
    <row r="180" spans="1:59" s="4" customFormat="1" ht="27" customHeight="1" outlineLevel="1" x14ac:dyDescent="0.2">
      <c r="A180" s="3"/>
      <c r="B180" s="226"/>
      <c r="C180" s="219"/>
      <c r="D180" s="219"/>
      <c r="E180" s="219"/>
      <c r="F180" s="219"/>
      <c r="G180" s="219"/>
      <c r="H180" s="219"/>
      <c r="I180" s="219"/>
      <c r="J180" s="219"/>
      <c r="K180" s="219"/>
      <c r="L180" s="219"/>
      <c r="M180" s="219"/>
      <c r="N180" s="219"/>
      <c r="O180" s="219"/>
      <c r="P180" s="219"/>
      <c r="Q180" s="219"/>
      <c r="R180" s="219"/>
      <c r="S180" s="219"/>
      <c r="T180" s="219"/>
      <c r="U180" s="219"/>
      <c r="V180" s="219"/>
      <c r="W180" s="219"/>
      <c r="X180" s="219"/>
      <c r="Y180" s="219"/>
      <c r="Z180" s="219"/>
      <c r="AA180" s="219"/>
      <c r="AB180" s="219"/>
      <c r="AC180" s="219"/>
      <c r="AD180" s="219"/>
      <c r="AE180" s="219"/>
      <c r="AF180" s="219"/>
      <c r="AG180" s="209"/>
      <c r="AH180" s="93" t="str">
        <f>IF($AY178=7,DBCS(1&amp;"日～"&amp;7&amp;"日"),DBCS("前"&amp;DAY(EOMONTH($C176-1,0))-6+$AY178&amp;"日～"&amp;$AY178&amp;"日"))</f>
        <v>前２９日～５日</v>
      </c>
      <c r="AI180" s="112" t="str">
        <f>DBCS($AY178+1&amp;"日～"&amp;$AY178+7&amp;"日")</f>
        <v>６日～１２日</v>
      </c>
      <c r="AJ180" s="112" t="str">
        <f>DBCS($AY178+8&amp;"日～"&amp;$AY178+14&amp;"日")</f>
        <v>１３日～１９日</v>
      </c>
      <c r="AK180" s="112" t="str">
        <f>DBCS($AY178+15&amp;"日～"&amp;$AY178+21&amp;"日")</f>
        <v>２０日～２６日</v>
      </c>
      <c r="AL180" s="113" t="str">
        <f>IF(AND(AY178=7,AY182=0),"-",IF($AY186=3,"-",DBCS($AY178+22&amp;"日～"&amp;$AY178+28&amp;"日")))</f>
        <v>-</v>
      </c>
      <c r="AM180" s="250"/>
      <c r="AN180" s="229"/>
      <c r="AO180" s="232"/>
      <c r="AP180" s="235"/>
      <c r="AQ180" s="238"/>
      <c r="AR180" s="152"/>
      <c r="AS180" s="147"/>
      <c r="AT180" s="147"/>
      <c r="AU180" s="156"/>
      <c r="AV180" s="156"/>
      <c r="AW180" s="40"/>
      <c r="AX180" s="99" t="s">
        <v>90</v>
      </c>
      <c r="AY180" s="100">
        <f>DAY(EOMONTH(C176,0))</f>
        <v>31</v>
      </c>
      <c r="AZ180" s="3"/>
      <c r="BA180" s="211" t="s">
        <v>105</v>
      </c>
      <c r="BB180" s="212"/>
      <c r="BC180" s="212"/>
      <c r="BD180" s="212"/>
      <c r="BE180" s="212"/>
      <c r="BF180" s="212"/>
      <c r="BG180" s="213"/>
    </row>
    <row r="181" spans="1:59" s="4" customFormat="1" ht="15" customHeight="1" outlineLevel="1" x14ac:dyDescent="0.2">
      <c r="A181" s="3"/>
      <c r="B181" s="226"/>
      <c r="C181" s="219"/>
      <c r="D181" s="219"/>
      <c r="E181" s="219"/>
      <c r="F181" s="219"/>
      <c r="G181" s="219"/>
      <c r="H181" s="219"/>
      <c r="I181" s="219"/>
      <c r="J181" s="219"/>
      <c r="K181" s="219"/>
      <c r="L181" s="219"/>
      <c r="M181" s="219"/>
      <c r="N181" s="219"/>
      <c r="O181" s="219"/>
      <c r="P181" s="219"/>
      <c r="Q181" s="219"/>
      <c r="R181" s="219"/>
      <c r="S181" s="219"/>
      <c r="T181" s="219"/>
      <c r="U181" s="219"/>
      <c r="V181" s="219"/>
      <c r="W181" s="219"/>
      <c r="X181" s="219"/>
      <c r="Y181" s="219"/>
      <c r="Z181" s="219"/>
      <c r="AA181" s="219"/>
      <c r="AB181" s="219"/>
      <c r="AC181" s="219"/>
      <c r="AD181" s="219"/>
      <c r="AE181" s="219"/>
      <c r="AF181" s="219"/>
      <c r="AG181" s="209"/>
      <c r="AH181" s="93" t="str">
        <f ca="1">IF(AH182&gt;=0.285,"達成","未")</f>
        <v>未</v>
      </c>
      <c r="AI181" s="166" t="str">
        <f ca="1">IF(AI182&gt;=0.285,"達成","未")</f>
        <v>未</v>
      </c>
      <c r="AJ181" s="166" t="str">
        <f t="shared" ref="AJ181" ca="1" si="227">IF(AJ182&gt;=0.285,"達成","未")</f>
        <v>未</v>
      </c>
      <c r="AK181" s="166" t="str">
        <f t="shared" ref="AK181" ca="1" si="228">IF(AK182&gt;=0.285,"達成","未")</f>
        <v>未</v>
      </c>
      <c r="AL181" s="167" t="str">
        <f ca="1">IF(AL182="-","-",IF(AL182&gt;=0.285,"達成","未"))</f>
        <v>-</v>
      </c>
      <c r="AM181" s="251"/>
      <c r="AN181" s="230"/>
      <c r="AO181" s="233"/>
      <c r="AP181" s="236"/>
      <c r="AQ181" s="239"/>
      <c r="AR181" s="163"/>
      <c r="AS181" s="164"/>
      <c r="AT181" s="164"/>
      <c r="AU181" s="165"/>
      <c r="AV181" s="165"/>
      <c r="AW181" s="40"/>
      <c r="AX181" s="99"/>
      <c r="AY181" s="100"/>
      <c r="AZ181" s="3"/>
      <c r="BA181" s="160"/>
      <c r="BB181" s="161"/>
      <c r="BC181" s="161"/>
      <c r="BD181" s="161"/>
      <c r="BE181" s="161"/>
      <c r="BF181" s="161"/>
      <c r="BG181" s="162"/>
    </row>
    <row r="182" spans="1:59" s="4" customFormat="1" ht="20.149999999999999" customHeight="1" outlineLevel="1" thickBot="1" x14ac:dyDescent="0.25">
      <c r="B182" s="227"/>
      <c r="C182" s="220"/>
      <c r="D182" s="220"/>
      <c r="E182" s="220"/>
      <c r="F182" s="220"/>
      <c r="G182" s="220"/>
      <c r="H182" s="220"/>
      <c r="I182" s="220"/>
      <c r="J182" s="220"/>
      <c r="K182" s="220"/>
      <c r="L182" s="220"/>
      <c r="M182" s="220"/>
      <c r="N182" s="220"/>
      <c r="O182" s="220"/>
      <c r="P182" s="220"/>
      <c r="Q182" s="220"/>
      <c r="R182" s="220"/>
      <c r="S182" s="220"/>
      <c r="T182" s="220"/>
      <c r="U182" s="220"/>
      <c r="V182" s="220"/>
      <c r="W182" s="220"/>
      <c r="X182" s="220"/>
      <c r="Y182" s="220"/>
      <c r="Z182" s="220"/>
      <c r="AA182" s="220"/>
      <c r="AB182" s="220"/>
      <c r="AC182" s="220"/>
      <c r="AD182" s="220"/>
      <c r="AE182" s="220"/>
      <c r="AF182" s="220"/>
      <c r="AG182" s="210"/>
      <c r="AH182" s="114">
        <f ca="1">AVERAGE(AH183:AH188)</f>
        <v>0</v>
      </c>
      <c r="AI182" s="115">
        <f t="shared" ref="AI182:AK182" ca="1" si="229">AVERAGE(AI183:AI188)</f>
        <v>0</v>
      </c>
      <c r="AJ182" s="115">
        <f t="shared" ca="1" si="229"/>
        <v>0</v>
      </c>
      <c r="AK182" s="115">
        <f t="shared" ca="1" si="229"/>
        <v>0</v>
      </c>
      <c r="AL182" s="104" t="str">
        <f ca="1">IFERROR(AVERAGE(AL183:AL188),"-")</f>
        <v>-</v>
      </c>
      <c r="AM182" s="64"/>
      <c r="AN182" s="48">
        <f>AVERAGE(AN183:AN188)</f>
        <v>0</v>
      </c>
      <c r="AO182" s="30" t="str">
        <f>IF(AN182&gt;=0.285,"達成","未")</f>
        <v>未</v>
      </c>
      <c r="AP182" s="71"/>
      <c r="AQ182" s="72">
        <f>AVERAGE(AQ183:AQ188)</f>
        <v>0.1367392707661983</v>
      </c>
      <c r="AR182" s="62" t="s">
        <v>15</v>
      </c>
      <c r="AS182" s="49" t="s">
        <v>16</v>
      </c>
      <c r="AT182" s="50" t="s">
        <v>58</v>
      </c>
      <c r="AU182" s="38" t="s">
        <v>56</v>
      </c>
      <c r="AV182" s="153" t="s">
        <v>57</v>
      </c>
      <c r="AW182" s="60" t="s">
        <v>66</v>
      </c>
      <c r="AX182" s="214" t="s">
        <v>91</v>
      </c>
      <c r="AY182" s="215">
        <f>MOD(AY180-AY178,7)</f>
        <v>5</v>
      </c>
      <c r="AZ182" s="97" t="s">
        <v>106</v>
      </c>
      <c r="BA182" s="111"/>
      <c r="BB182" s="111" t="s">
        <v>83</v>
      </c>
      <c r="BC182" s="111" t="s">
        <v>84</v>
      </c>
      <c r="BD182" s="111" t="s">
        <v>85</v>
      </c>
      <c r="BE182" s="111" t="s">
        <v>86</v>
      </c>
      <c r="BF182" s="111" t="s">
        <v>87</v>
      </c>
      <c r="BG182" s="111" t="s">
        <v>101</v>
      </c>
    </row>
    <row r="183" spans="1:59" s="4" customFormat="1" ht="20.149999999999999" customHeight="1" outlineLevel="1" x14ac:dyDescent="0.2">
      <c r="B183" s="51" t="str">
        <f>IF($R$5&lt;&gt;"",$R$5,"-")</f>
        <v>A</v>
      </c>
      <c r="C183" s="84"/>
      <c r="D183" s="84"/>
      <c r="E183" s="84"/>
      <c r="F183" s="84"/>
      <c r="G183" s="84"/>
      <c r="H183" s="84"/>
      <c r="I183" s="84"/>
      <c r="J183" s="84"/>
      <c r="K183" s="84"/>
      <c r="L183" s="84"/>
      <c r="M183" s="84"/>
      <c r="N183" s="84"/>
      <c r="O183" s="84"/>
      <c r="P183" s="84"/>
      <c r="Q183" s="84"/>
      <c r="R183" s="84"/>
      <c r="S183" s="84"/>
      <c r="T183" s="84"/>
      <c r="U183" s="84"/>
      <c r="V183" s="84"/>
      <c r="W183" s="84"/>
      <c r="X183" s="84"/>
      <c r="Y183" s="84"/>
      <c r="Z183" s="84"/>
      <c r="AA183" s="84"/>
      <c r="AB183" s="84"/>
      <c r="AC183" s="84"/>
      <c r="AD183" s="84"/>
      <c r="AE183" s="84"/>
      <c r="AF183" s="84"/>
      <c r="AG183" s="61"/>
      <c r="AH183" s="122">
        <f ca="1">IFERROR(IF(B183="-","-",IF(AY178=7,COUNTIF(OFFSET($C183,0,0,1,$AY178),"○")/(7-BB183),(COUNTIF(OFFSET($C183,0,0,1,$AY178),"○")+COUNTIF(OFFSET($C183,-14,DAY(EOMONTH(C176-1,0))-7+$AY178,1,7-$AY178),"○"))/(7-BB183))),"-")</f>
        <v>0</v>
      </c>
      <c r="AI183" s="116">
        <f ca="1">IF($B183="-","-",COUNTIF(OFFSET($C183,0,$AY178,1,7),"○")/7-BC183)</f>
        <v>0</v>
      </c>
      <c r="AJ183" s="145">
        <f ca="1">IF($B183="-","-",COUNTIF(OFFSET($C183,0,$AY178,1,7),"○")/7-BD183)</f>
        <v>0</v>
      </c>
      <c r="AK183" s="145">
        <f ca="1">IF($B183="-","-",COUNTIF(OFFSET($C183,0,$AY178,1,7),"○")/7-BE183)</f>
        <v>0</v>
      </c>
      <c r="AL183" s="146" t="str">
        <f ca="1">IF($B183="-","-",IF((AY186+SIGN(AY178))&lt;5,"-",COUNTIF(OFFSET(C183,0,AY178+21,1,7),"○")/(7-BF183)))</f>
        <v>-</v>
      </c>
      <c r="AM183" s="65">
        <f>AU183</f>
        <v>0</v>
      </c>
      <c r="AN183" s="41">
        <f>IFERROR(AM183/AS183,"")</f>
        <v>0</v>
      </c>
      <c r="AO183" s="67" t="str">
        <f t="shared" ref="AO183:AO188" si="230">IFERROR(IF(B183="-",B183,IF(AM183/AS183&gt;=0.285,"達成","未")),"-")</f>
        <v>未</v>
      </c>
      <c r="AP183" s="73">
        <f t="shared" ref="AP183:AP188" si="231">AV183</f>
        <v>58</v>
      </c>
      <c r="AQ183" s="74">
        <f>IFERROR(AP183/AT183,"")</f>
        <v>0.14948453608247422</v>
      </c>
      <c r="AR183" s="150">
        <f>COUNT(C177:AG177)</f>
        <v>31</v>
      </c>
      <c r="AS183" s="157">
        <f t="shared" ref="AS183:AS188" si="232">IF(OR(B183="-",B183=""),0,IFERROR(AR183-COUNTIF(C183:AG183,"外"),))</f>
        <v>31</v>
      </c>
      <c r="AT183" s="151">
        <f t="shared" ref="AT183:AT188" si="233">AS183+AT169</f>
        <v>388</v>
      </c>
      <c r="AU183" s="151">
        <f t="shared" ref="AU183:AU188" si="234">COUNTIF(C183:AG183,"○")</f>
        <v>0</v>
      </c>
      <c r="AV183" s="151">
        <f t="shared" ref="AV183:AV188" si="235">AV169+AU183</f>
        <v>58</v>
      </c>
      <c r="AW183" s="98">
        <f>IF(C176&gt;DATE($K$6,$M$6,1),0,IF(SUM(AS183:AS188)=0,1,IF(AO182="達成",1,0)))</f>
        <v>0</v>
      </c>
      <c r="AX183" s="214"/>
      <c r="AY183" s="215"/>
      <c r="AZ183" s="98">
        <f>IF(C176&gt;DATE($K$6,$M$6,1),0,IF(SUM(AS183:AS188)=0,1,IF(AND(AH182&gt;0.285,AI182&gt;0.285,AJ182&gt;0.285,AK182&gt;0.285,AL182&gt;0.285),1,0)))</f>
        <v>0</v>
      </c>
      <c r="BA183" s="111" t="s">
        <v>95</v>
      </c>
      <c r="BB183" s="111">
        <f ca="1">IF(AY178=7,COUNTIF(OFFSET($C183,0,0,1,$AY178),"外"),COUNTIF(OFFSET($C183,0,0,1,$AY178),"外")+COUNTIF(OFFSET($C183,-13,DAY(EOMONTH(C176-1,0))-7+$AY178,1,7-$AY178),"外"))</f>
        <v>0</v>
      </c>
      <c r="BC183" s="111">
        <f ca="1">COUNTIF(OFFSET($C183,0,$AY178,1,7),"外")</f>
        <v>0</v>
      </c>
      <c r="BD183" s="111">
        <f ca="1">COUNTIF(OFFSET($C183,0,$AY178+7,1,7),"外")</f>
        <v>0</v>
      </c>
      <c r="BE183" s="111">
        <f ca="1">COUNTIF(OFFSET($C183,0,$AY178+14,1,7),"外")</f>
        <v>0</v>
      </c>
      <c r="BF183" s="111">
        <f ca="1">COUNTIF(OFFSET(C183,0,AY178+21,1,7),"外")</f>
        <v>0</v>
      </c>
      <c r="BG183" s="111">
        <f ca="1">SUM(BB183:BF183)</f>
        <v>0</v>
      </c>
    </row>
    <row r="184" spans="1:59" s="4" customFormat="1" ht="20.149999999999999" customHeight="1" outlineLevel="1" x14ac:dyDescent="0.2">
      <c r="B184" s="45" t="str">
        <f>IF($S$5&lt;&gt;"",$S$5,"-")</f>
        <v>B</v>
      </c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78"/>
      <c r="AH184" s="90">
        <f ca="1">IFERROR(IF(B169="-","-",IF(AY178=7,COUNTIF(OFFSET($C184,0,0,1,$AY178),"○")/(7-BB184),(COUNTIF(OFFSET($C184,0,0,1,$AY178),"○")+COUNTIF(OFFSET($C184,-14,DAY(EOMONTH(C176-1,0))-7+$AY178,1,7-$AY178),"○"))/(7-BB184))),"-")</f>
        <v>0</v>
      </c>
      <c r="AI184" s="89">
        <f ca="1">IF(B184="-","-",COUNTIF(OFFSET($C184,0,$AY178,1,7),"○")/7-BC184)</f>
        <v>0</v>
      </c>
      <c r="AJ184" s="89">
        <f ca="1">IF($B184="-","-",COUNTIF(OFFSET($C184,0,$AY179,1,7),"○")/7-BD184)</f>
        <v>0</v>
      </c>
      <c r="AK184" s="89">
        <f ca="1">IF($B184="-","-",COUNTIF(OFFSET($C184,0,$AY178,1,7),"○")/7-BE184)</f>
        <v>0</v>
      </c>
      <c r="AL184" s="105" t="str">
        <f ca="1">IF($B184="-","-",IF((AY186+SIGN(AY178))&lt;5,"-",COUNTIF(OFFSET(C184,0,AY178+21,1,7),"○")/(7-BF184)))</f>
        <v>-</v>
      </c>
      <c r="AM184" s="154">
        <f t="shared" ref="AM184:AM186" si="236">AU184</f>
        <v>0</v>
      </c>
      <c r="AN184" s="41">
        <f t="shared" ref="AN184" si="237">IFERROR(AM184/AS184,"")</f>
        <v>0</v>
      </c>
      <c r="AO184" s="66" t="str">
        <f t="shared" si="230"/>
        <v>未</v>
      </c>
      <c r="AP184" s="155">
        <f t="shared" si="231"/>
        <v>49</v>
      </c>
      <c r="AQ184" s="75">
        <f t="shared" ref="AQ184:AQ186" si="238">IFERROR(AP184/AT184,"")</f>
        <v>0.12860892388451445</v>
      </c>
      <c r="AR184" s="150">
        <f>COUNT(C177:AG177)</f>
        <v>31</v>
      </c>
      <c r="AS184" s="157">
        <f t="shared" si="232"/>
        <v>31</v>
      </c>
      <c r="AT184" s="151">
        <f t="shared" si="233"/>
        <v>381</v>
      </c>
      <c r="AU184" s="151">
        <f t="shared" si="234"/>
        <v>0</v>
      </c>
      <c r="AV184" s="151">
        <f t="shared" si="235"/>
        <v>49</v>
      </c>
      <c r="AW184" s="40"/>
      <c r="AX184" s="216" t="s">
        <v>92</v>
      </c>
      <c r="AY184" s="196">
        <f>SIGN(AY178)+SIGN(AY182)+AY186</f>
        <v>5</v>
      </c>
      <c r="BA184" s="111" t="s">
        <v>96</v>
      </c>
      <c r="BB184" s="111">
        <f ca="1">IF(AY178=7,COUNTIF(OFFSET($C184,0,0,1,$AY178),"外"),COUNTIF(OFFSET($C184,0,0,1,$AY178),"外")+COUNTIF(OFFSET($C184,-13,DAY(EOMONTH(C176-1,0))-7+$AY178,1,7-$AY178),"外"))</f>
        <v>0</v>
      </c>
      <c r="BC184" s="111">
        <f ca="1">COUNTIF(OFFSET($C184,0,$AY178,1,7),"外")</f>
        <v>0</v>
      </c>
      <c r="BD184" s="111">
        <f ca="1">COUNTIF(OFFSET($C184,0,$AY178+7,1,7),"外")</f>
        <v>0</v>
      </c>
      <c r="BE184" s="111">
        <f ca="1">COUNTIF(OFFSET($C184,0,$AY178+14,1,7),"外")</f>
        <v>0</v>
      </c>
      <c r="BF184" s="111">
        <f ca="1">COUNTIF(OFFSET(C184,0,AY178+21,1,7),"外")</f>
        <v>0</v>
      </c>
      <c r="BG184" s="111">
        <f t="shared" ref="BG184:BG186" ca="1" si="239">SUM(BB184:BF184)</f>
        <v>0</v>
      </c>
    </row>
    <row r="185" spans="1:59" s="4" customFormat="1" ht="20.149999999999999" customHeight="1" outlineLevel="1" x14ac:dyDescent="0.2">
      <c r="B185" s="45" t="str">
        <f>IF($T$5&lt;&gt;"",$T$5,"-")</f>
        <v>C</v>
      </c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78"/>
      <c r="AH185" s="90">
        <f ca="1">IFERROR(IF(B185="-","-",IF(AY178=7,COUNTIF(OFFSET($C185,0,0,1,$AY178),"○")/(7-BB185),(COUNTIF(OFFSET($C185,0,0,1,$AY178),"○")+COUNTIF(OFFSET($C185,-14,DAY(EOMONTH(C176-1,0))-7+$AY178,1,7-$AY178),"○"))/(7-BB185))),"-")</f>
        <v>0</v>
      </c>
      <c r="AI185" s="89">
        <f ca="1">IF(B185="-","-",COUNTIF(OFFSET($C185,0,$AY178,1,7),"○")/7-BC185)</f>
        <v>0</v>
      </c>
      <c r="AJ185" s="89">
        <f ca="1">IF($B185="-","-",COUNTIF(OFFSET($C185,0,$AY178,1,7),"○")/7-BD185)</f>
        <v>0</v>
      </c>
      <c r="AK185" s="89">
        <f ca="1">IF($B185="-","-",COUNTIF(OFFSET($C185,0,$AY178,1,7),"○")/7-BE185)</f>
        <v>0</v>
      </c>
      <c r="AL185" s="105" t="str">
        <f ca="1">IF($B185="-","-",IF((AY186+SIGN(AY178))&lt;5,"-",COUNTIF(OFFSET(C185,0,AY178+21,1,7),"○")/(7-BF185)))</f>
        <v>-</v>
      </c>
      <c r="AM185" s="154">
        <f t="shared" si="236"/>
        <v>0</v>
      </c>
      <c r="AN185" s="41">
        <f>IFERROR(AM185/AS185,"")</f>
        <v>0</v>
      </c>
      <c r="AO185" s="66" t="str">
        <f t="shared" si="230"/>
        <v>未</v>
      </c>
      <c r="AP185" s="155">
        <f t="shared" si="231"/>
        <v>51</v>
      </c>
      <c r="AQ185" s="75">
        <f t="shared" si="238"/>
        <v>0.13212435233160622</v>
      </c>
      <c r="AR185" s="150">
        <f>COUNT(C177:AG177)</f>
        <v>31</v>
      </c>
      <c r="AS185" s="157">
        <f t="shared" si="232"/>
        <v>31</v>
      </c>
      <c r="AT185" s="151">
        <f t="shared" si="233"/>
        <v>386</v>
      </c>
      <c r="AU185" s="151">
        <f t="shared" si="234"/>
        <v>0</v>
      </c>
      <c r="AV185" s="151">
        <f t="shared" si="235"/>
        <v>51</v>
      </c>
      <c r="AW185" s="40"/>
      <c r="AX185" s="217"/>
      <c r="AY185" s="197"/>
      <c r="BA185" s="111" t="s">
        <v>97</v>
      </c>
      <c r="BB185" s="111">
        <f ca="1">IF(AY178=7,COUNTIF(OFFSET($C185,0,0,1,$AY178),"外"),COUNTIF(OFFSET($C185,0,0,1,$AY178),"外")+COUNTIF(OFFSET($C185,-13,DAY(EOMONTH(C176-1,0))-7+$AY178,1,7-$AY178),"外"))</f>
        <v>0</v>
      </c>
      <c r="BC185" s="111">
        <f ca="1">COUNTIF(OFFSET($C185,0,$AY178,1,7),"外")</f>
        <v>0</v>
      </c>
      <c r="BD185" s="111">
        <f ca="1">COUNTIF(OFFSET($C185,0,$AY178+7,1,7),"外")</f>
        <v>0</v>
      </c>
      <c r="BE185" s="111">
        <f ca="1">COUNTIF(OFFSET($C185,0,$AY178+14,1,7),"外")</f>
        <v>0</v>
      </c>
      <c r="BF185" s="111">
        <f ca="1">COUNTIF(OFFSET(C185,0,AY178+21,1,7),"外")</f>
        <v>0</v>
      </c>
      <c r="BG185" s="111">
        <f t="shared" ca="1" si="239"/>
        <v>0</v>
      </c>
    </row>
    <row r="186" spans="1:59" s="4" customFormat="1" ht="20.149999999999999" customHeight="1" outlineLevel="1" x14ac:dyDescent="0.2">
      <c r="B186" s="45" t="str">
        <f>IF($U$5&lt;&gt;"",$U$5,"-")</f>
        <v>-</v>
      </c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78"/>
      <c r="AH186" s="90" t="str">
        <f ca="1">IFERROR(IF(B186="-","-",IF(AY178=7,COUNTIF(OFFSET($C186,0,0,1,$AY178),"○")/(7-BB186),(COUNTIF(OFFSET($C186,0,0,1,$AY178),"○")+COUNTIF(OFFSET($C186,-14,DAY(EOMONTH(C176-1,0))-7+$AY178,1,7-$AY178),"○"))/(7-BB186))),"-")</f>
        <v>-</v>
      </c>
      <c r="AI186" s="89" t="str">
        <f ca="1">IF(B186="-","-",COUNTIF(OFFSET($C186,0,$AY178,1,7),"○")/7-BC186)</f>
        <v>-</v>
      </c>
      <c r="AJ186" s="89" t="str">
        <f ca="1">IF($B186="-","-",COUNTIF(OFFSET($C186,0,$AY178,1,7),"○")/7-BD186)</f>
        <v>-</v>
      </c>
      <c r="AK186" s="89" t="str">
        <f ca="1">IF($B186="-","-",COUNTIF(OFFSET($C186,0,$AY178,1,7),"○")/7-BE186)</f>
        <v>-</v>
      </c>
      <c r="AL186" s="105" t="str">
        <f ca="1">IF($B186="-","-",IF((AY186+SIGN(AY178))&lt;5,"-",COUNTIF(OFFSET(C186,0,AY178+21,1,7),"○")/(7-BF186)))</f>
        <v>-</v>
      </c>
      <c r="AM186" s="154">
        <f t="shared" si="236"/>
        <v>0</v>
      </c>
      <c r="AN186" s="41" t="str">
        <f t="shared" ref="AN186:AN187" si="240">IFERROR(AM186/AS186,"")</f>
        <v/>
      </c>
      <c r="AO186" s="66" t="str">
        <f t="shared" si="230"/>
        <v>-</v>
      </c>
      <c r="AP186" s="155">
        <f t="shared" si="231"/>
        <v>0</v>
      </c>
      <c r="AQ186" s="75" t="str">
        <f t="shared" si="238"/>
        <v/>
      </c>
      <c r="AR186" s="150">
        <f>COUNT(C177:AG177)</f>
        <v>31</v>
      </c>
      <c r="AS186" s="157">
        <f t="shared" si="232"/>
        <v>0</v>
      </c>
      <c r="AT186" s="151">
        <f t="shared" si="233"/>
        <v>0</v>
      </c>
      <c r="AU186" s="151">
        <f t="shared" si="234"/>
        <v>0</v>
      </c>
      <c r="AV186" s="151">
        <f t="shared" si="235"/>
        <v>0</v>
      </c>
      <c r="AW186" s="40"/>
      <c r="AX186" s="194" t="s">
        <v>93</v>
      </c>
      <c r="AY186" s="196">
        <f>ROUNDDOWN((AY180-AY178)/7,0)</f>
        <v>3</v>
      </c>
      <c r="BA186" s="111" t="s">
        <v>98</v>
      </c>
      <c r="BB186" s="111">
        <f ca="1">IF(AY178=7,COUNTIF(OFFSET($C186,0,0,1,$AY178),"外"),COUNTIF(OFFSET($C186,0,0,1,$AY178),"外")+COUNTIF(OFFSET($C186,-13,DAY(EOMONTH(C176-1,0))-7+$AY178,1,7-$AY178),"外"))</f>
        <v>0</v>
      </c>
      <c r="BC186" s="111">
        <f ca="1">COUNTIF(OFFSET($C186,0,$AY178,1,7),"外")</f>
        <v>0</v>
      </c>
      <c r="BD186" s="111">
        <f ca="1">COUNTIF(OFFSET($C186,0,$AY178+7,1,7),"外")</f>
        <v>0</v>
      </c>
      <c r="BE186" s="111">
        <f ca="1">COUNTIF(OFFSET($C186,0,$AY178+14,1,7),"外")</f>
        <v>0</v>
      </c>
      <c r="BF186" s="111">
        <f ca="1">COUNTIF(OFFSET(C186,0,AY178+21,1,7),"外")</f>
        <v>0</v>
      </c>
      <c r="BG186" s="111">
        <f t="shared" ca="1" si="239"/>
        <v>0</v>
      </c>
    </row>
    <row r="187" spans="1:59" s="4" customFormat="1" ht="20.149999999999999" customHeight="1" outlineLevel="1" x14ac:dyDescent="0.2">
      <c r="B187" s="45" t="str">
        <f>IF($V$5&lt;&gt;"",$V$5,"-")</f>
        <v>-</v>
      </c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78"/>
      <c r="AH187" s="90" t="str">
        <f ca="1">IFERROR(IF(B187="-","-",IF(AY178=7,COUNTIF(OFFSET($C187,0,0,1,$AY178),"○")/(7-BB187),(COUNTIF(OFFSET($C187,0,0,1,$AY178),"○")+COUNTIF(OFFSET($C187,-14,DAY(EOMONTH(C176-1,0))-7+$AY178,1,7-$AY178),"○"))/(7-BB187))),"-")</f>
        <v>-</v>
      </c>
      <c r="AI187" s="89" t="str">
        <f ca="1">IF(B187="-","-",COUNTIF(OFFSET($C187,0,$AY178,1,7),"○")/7-BC187)</f>
        <v>-</v>
      </c>
      <c r="AJ187" s="89" t="str">
        <f ca="1">IF($B187="-","-",COUNTIF(OFFSET($C187,0,$AY178,1,7),"○")/7-BD187)</f>
        <v>-</v>
      </c>
      <c r="AK187" s="89" t="str">
        <f ca="1">IF($B187="-","-",COUNTIF(OFFSET($C187,0,$AY178,1,7),"○")/7-BE187)</f>
        <v>-</v>
      </c>
      <c r="AL187" s="105" t="str">
        <f ca="1">IF($B187="-","-",IF((AY186+SIGN(AY178))&lt;5,"-",COUNTIF(OFFSET(C187,0,AY178+21,1,7),"○")/(7-BF187)))</f>
        <v>-</v>
      </c>
      <c r="AM187" s="154">
        <f>AU187</f>
        <v>0</v>
      </c>
      <c r="AN187" s="41" t="str">
        <f t="shared" si="240"/>
        <v/>
      </c>
      <c r="AO187" s="66" t="str">
        <f t="shared" si="230"/>
        <v>-</v>
      </c>
      <c r="AP187" s="155">
        <f t="shared" si="231"/>
        <v>0</v>
      </c>
      <c r="AQ187" s="75" t="str">
        <f>IFERROR(AP187/AT187,"")</f>
        <v/>
      </c>
      <c r="AR187" s="150">
        <f>COUNT(C177:AG177)</f>
        <v>31</v>
      </c>
      <c r="AS187" s="157">
        <f t="shared" si="232"/>
        <v>0</v>
      </c>
      <c r="AT187" s="151">
        <f t="shared" si="233"/>
        <v>0</v>
      </c>
      <c r="AU187" s="151">
        <f t="shared" si="234"/>
        <v>0</v>
      </c>
      <c r="AV187" s="151">
        <f t="shared" si="235"/>
        <v>0</v>
      </c>
      <c r="AW187" s="40"/>
      <c r="AX187" s="195"/>
      <c r="AY187" s="197"/>
      <c r="BA187" s="111" t="s">
        <v>99</v>
      </c>
      <c r="BB187" s="111">
        <f ca="1">IF(AY178=7,COUNTIF(OFFSET($C187,0,0,1,$AY178),"外"),COUNTIF(OFFSET($C187,0,0,1,$AY178),"外")+COUNTIF(OFFSET($C187,-13,DAY(EOMONTH(C176-1,0))-7+$AY178,1,7-$AY178),"外"))</f>
        <v>0</v>
      </c>
      <c r="BC187" s="111">
        <f ca="1">COUNTIF(OFFSET($C187,0,$AY178,1,7),"外")</f>
        <v>0</v>
      </c>
      <c r="BD187" s="111">
        <f ca="1">COUNTIF(OFFSET($C187,0,$AY178+7,1,7),"外")</f>
        <v>0</v>
      </c>
      <c r="BE187" s="111">
        <f ca="1">COUNTIF(OFFSET($C187,0,$AY178+14,1,7),"外")</f>
        <v>0</v>
      </c>
      <c r="BF187" s="111">
        <f ca="1">COUNTIF(OFFSET(C187,0,AY178+21,1,7),"外")</f>
        <v>0</v>
      </c>
      <c r="BG187" s="111">
        <f ca="1">SUM(BB187:BF187)</f>
        <v>0</v>
      </c>
    </row>
    <row r="188" spans="1:59" s="4" customFormat="1" ht="20.149999999999999" customHeight="1" outlineLevel="1" thickBot="1" x14ac:dyDescent="0.25">
      <c r="B188" s="46" t="str">
        <f>IF($W$5&lt;&gt;"",$W$5,"-")</f>
        <v>-</v>
      </c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55"/>
      <c r="AH188" s="91" t="str">
        <f ca="1">IFERROR(IF(B188="-","-",IF(AY178=7,COUNTIF(OFFSET($C188,0,0,1,$AY178),"○")/(7-BB188),(COUNTIF(OFFSET($C188,0,0,1,$AY178),"○")+COUNTIF(OFFSET($C188,-14,DAY(EOMONTH(C176-1,0))-7+$AY178,1,7-$AY178),"○"))/(7-BB188))),"-")</f>
        <v>-</v>
      </c>
      <c r="AI188" s="92" t="str">
        <f ca="1">IF(B188="-","-",COUNTIF(OFFSET($C188,0,$AY178,1,7),"○")/7-BC188)</f>
        <v>-</v>
      </c>
      <c r="AJ188" s="92" t="str">
        <f ca="1">IF($B188="-","-",COUNTIF(OFFSET($C188,0,$AY178,1,7),"○")/7-BD188)</f>
        <v>-</v>
      </c>
      <c r="AK188" s="92" t="str">
        <f ca="1">IF($B188="-","-",COUNTIF(OFFSET($C188,0,$AY178,1,7),"○")/7-BE188)</f>
        <v>-</v>
      </c>
      <c r="AL188" s="106" t="str">
        <f ca="1">IF($B188="-","-",IF((AY186+SIGN(AY178))&lt;5,"-",COUNTIF(OFFSET(C188,0,AY178+21,1,7),"○")/(7-BF188)))</f>
        <v>-</v>
      </c>
      <c r="AM188" s="64">
        <f t="shared" ref="AM188" si="241">AU188</f>
        <v>0</v>
      </c>
      <c r="AN188" s="48" t="str">
        <f>IFERROR(AM188/AS188,"")</f>
        <v/>
      </c>
      <c r="AO188" s="30" t="str">
        <f t="shared" si="230"/>
        <v>-</v>
      </c>
      <c r="AP188" s="71">
        <f t="shared" si="231"/>
        <v>0</v>
      </c>
      <c r="AQ188" s="72" t="str">
        <f t="shared" ref="AQ188" si="242">IFERROR(AP188/AT188,"")</f>
        <v/>
      </c>
      <c r="AR188" s="150">
        <f>COUNT(C177:AG177)</f>
        <v>31</v>
      </c>
      <c r="AS188" s="157">
        <f t="shared" si="232"/>
        <v>0</v>
      </c>
      <c r="AT188" s="151">
        <f t="shared" si="233"/>
        <v>0</v>
      </c>
      <c r="AU188" s="151">
        <f t="shared" si="234"/>
        <v>0</v>
      </c>
      <c r="AV188" s="151">
        <f t="shared" si="235"/>
        <v>0</v>
      </c>
      <c r="AW188" s="40"/>
      <c r="AX188" s="101"/>
      <c r="AY188" s="102"/>
      <c r="BA188" s="111" t="s">
        <v>100</v>
      </c>
      <c r="BB188" s="111">
        <f ca="1">IF(AY178=7,COUNTIF(OFFSET($C188,0,0,1,$AY178),"外"),COUNTIF(OFFSET($C188,0,0,1,$AY178),"外")+COUNTIF(OFFSET($C188,-13,DAY(EOMONTH(C176-1,0))-7+$AY178,1,7-$AY178),"外"))</f>
        <v>0</v>
      </c>
      <c r="BC188" s="111">
        <f ca="1">COUNTIF(OFFSET($C188,0,$AY178,1,7),"外")</f>
        <v>0</v>
      </c>
      <c r="BD188" s="111">
        <f ca="1">COUNTIF(OFFSET($C188,0,$AY178+7,1,7),"外")</f>
        <v>0</v>
      </c>
      <c r="BE188" s="111">
        <f ca="1">COUNTIF(OFFSET($C188,0,$AY178+14,1,7),"外")</f>
        <v>0</v>
      </c>
      <c r="BF188" s="111">
        <f ca="1">COUNTIF(OFFSET(C188,0,AY178+21,1,7),"外")</f>
        <v>0</v>
      </c>
      <c r="BG188" s="111">
        <f t="shared" ref="BG188" ca="1" si="243">SUM(BB188:BF188)</f>
        <v>0</v>
      </c>
    </row>
    <row r="189" spans="1:59" s="4" customFormat="1" ht="13.5" outlineLevel="1" thickBot="1" x14ac:dyDescent="0.25">
      <c r="A189" s="2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2"/>
      <c r="AI189" s="2"/>
      <c r="AJ189" s="2"/>
      <c r="AK189" s="2"/>
      <c r="AL189" s="2"/>
      <c r="AM189" s="2"/>
      <c r="AN189" s="40"/>
      <c r="AO189" s="2"/>
      <c r="AP189" s="2"/>
      <c r="AQ189" s="2"/>
      <c r="AR189" s="32"/>
      <c r="AS189" s="32"/>
      <c r="AT189" s="32"/>
      <c r="AU189" s="32"/>
      <c r="AV189" s="32"/>
    </row>
    <row r="190" spans="1:59" s="4" customFormat="1" ht="13" customHeight="1" outlineLevel="1" x14ac:dyDescent="0.2">
      <c r="A190" s="2"/>
      <c r="B190" s="83" t="s">
        <v>0</v>
      </c>
      <c r="C190" s="252">
        <f>DATE(YEAR(C176),MONTH(C176)+1,DAY(C176))</f>
        <v>45962</v>
      </c>
      <c r="D190" s="253"/>
      <c r="E190" s="253"/>
      <c r="F190" s="253"/>
      <c r="G190" s="253"/>
      <c r="H190" s="253"/>
      <c r="I190" s="253"/>
      <c r="J190" s="253"/>
      <c r="K190" s="253"/>
      <c r="L190" s="253"/>
      <c r="M190" s="253"/>
      <c r="N190" s="253"/>
      <c r="O190" s="253"/>
      <c r="P190" s="253"/>
      <c r="Q190" s="253"/>
      <c r="R190" s="253"/>
      <c r="S190" s="253"/>
      <c r="T190" s="253"/>
      <c r="U190" s="253"/>
      <c r="V190" s="253"/>
      <c r="W190" s="253"/>
      <c r="X190" s="253"/>
      <c r="Y190" s="253"/>
      <c r="Z190" s="253"/>
      <c r="AA190" s="253"/>
      <c r="AB190" s="253"/>
      <c r="AC190" s="253"/>
      <c r="AD190" s="253"/>
      <c r="AE190" s="253"/>
      <c r="AF190" s="253"/>
      <c r="AG190" s="253"/>
      <c r="AH190" s="254" t="s">
        <v>113</v>
      </c>
      <c r="AI190" s="255"/>
      <c r="AJ190" s="255"/>
      <c r="AK190" s="255"/>
      <c r="AL190" s="256"/>
      <c r="AM190" s="260" t="s">
        <v>46</v>
      </c>
      <c r="AN190" s="261"/>
      <c r="AO190" s="262"/>
      <c r="AP190" s="266" t="s">
        <v>11</v>
      </c>
      <c r="AQ190" s="267"/>
      <c r="AR190" s="270" t="s">
        <v>15</v>
      </c>
      <c r="AS190" s="206" t="s">
        <v>16</v>
      </c>
      <c r="AT190" s="221" t="s">
        <v>17</v>
      </c>
      <c r="AU190" s="241"/>
      <c r="AV190" s="241"/>
      <c r="AW190" s="40"/>
      <c r="AX190" s="242" t="s">
        <v>88</v>
      </c>
      <c r="AY190" s="243"/>
      <c r="AZ190" s="2"/>
      <c r="BA190" s="2"/>
      <c r="BB190" s="2"/>
      <c r="BC190" s="2"/>
      <c r="BD190" s="2"/>
      <c r="BE190" s="2"/>
      <c r="BF190" s="2"/>
      <c r="BG190" s="2"/>
    </row>
    <row r="191" spans="1:59" s="4" customFormat="1" ht="13" customHeight="1" outlineLevel="1" x14ac:dyDescent="0.2">
      <c r="A191" s="2"/>
      <c r="B191" s="10" t="s">
        <v>1</v>
      </c>
      <c r="C191" s="11">
        <f>DATE(YEAR(C190),MONTH(C190),DAY(C190))</f>
        <v>45962</v>
      </c>
      <c r="D191" s="11">
        <f>IF(MONTH(DATE(YEAR(C191),MONTH(C191),DAY(C191)+1))=MONTH($C190),DATE(YEAR(C191),MONTH(C191),DAY(C191)+1),"")</f>
        <v>45963</v>
      </c>
      <c r="E191" s="11">
        <f t="shared" ref="E191:AG191" si="244">IF(MONTH(DATE(YEAR(D191),MONTH(D191),DAY(D191)+1))=MONTH($C190),DATE(YEAR(D191),MONTH(D191),DAY(D191)+1),"")</f>
        <v>45964</v>
      </c>
      <c r="F191" s="16">
        <f t="shared" si="244"/>
        <v>45965</v>
      </c>
      <c r="G191" s="11">
        <f t="shared" si="244"/>
        <v>45966</v>
      </c>
      <c r="H191" s="11">
        <f t="shared" si="244"/>
        <v>45967</v>
      </c>
      <c r="I191" s="11">
        <f t="shared" si="244"/>
        <v>45968</v>
      </c>
      <c r="J191" s="11">
        <f t="shared" si="244"/>
        <v>45969</v>
      </c>
      <c r="K191" s="11">
        <f t="shared" si="244"/>
        <v>45970</v>
      </c>
      <c r="L191" s="11">
        <f t="shared" si="244"/>
        <v>45971</v>
      </c>
      <c r="M191" s="11">
        <f t="shared" si="244"/>
        <v>45972</v>
      </c>
      <c r="N191" s="11">
        <f t="shared" si="244"/>
        <v>45973</v>
      </c>
      <c r="O191" s="11">
        <f t="shared" si="244"/>
        <v>45974</v>
      </c>
      <c r="P191" s="11">
        <f t="shared" si="244"/>
        <v>45975</v>
      </c>
      <c r="Q191" s="11">
        <f t="shared" si="244"/>
        <v>45976</v>
      </c>
      <c r="R191" s="11">
        <f t="shared" si="244"/>
        <v>45977</v>
      </c>
      <c r="S191" s="11">
        <f t="shared" si="244"/>
        <v>45978</v>
      </c>
      <c r="T191" s="11">
        <f t="shared" si="244"/>
        <v>45979</v>
      </c>
      <c r="U191" s="11">
        <f t="shared" si="244"/>
        <v>45980</v>
      </c>
      <c r="V191" s="11">
        <f t="shared" si="244"/>
        <v>45981</v>
      </c>
      <c r="W191" s="11">
        <f t="shared" si="244"/>
        <v>45982</v>
      </c>
      <c r="X191" s="11">
        <f t="shared" si="244"/>
        <v>45983</v>
      </c>
      <c r="Y191" s="11">
        <f t="shared" si="244"/>
        <v>45984</v>
      </c>
      <c r="Z191" s="11">
        <f t="shared" si="244"/>
        <v>45985</v>
      </c>
      <c r="AA191" s="11">
        <f t="shared" si="244"/>
        <v>45986</v>
      </c>
      <c r="AB191" s="11">
        <f t="shared" si="244"/>
        <v>45987</v>
      </c>
      <c r="AC191" s="11">
        <f t="shared" si="244"/>
        <v>45988</v>
      </c>
      <c r="AD191" s="11">
        <f t="shared" si="244"/>
        <v>45989</v>
      </c>
      <c r="AE191" s="11">
        <f t="shared" si="244"/>
        <v>45990</v>
      </c>
      <c r="AF191" s="11">
        <f t="shared" si="244"/>
        <v>45991</v>
      </c>
      <c r="AG191" s="29" t="str">
        <f t="shared" si="244"/>
        <v/>
      </c>
      <c r="AH191" s="257"/>
      <c r="AI191" s="258"/>
      <c r="AJ191" s="258"/>
      <c r="AK191" s="258"/>
      <c r="AL191" s="259"/>
      <c r="AM191" s="263"/>
      <c r="AN191" s="264"/>
      <c r="AO191" s="265"/>
      <c r="AP191" s="268"/>
      <c r="AQ191" s="269"/>
      <c r="AR191" s="271"/>
      <c r="AS191" s="207"/>
      <c r="AT191" s="221"/>
      <c r="AU191" s="241"/>
      <c r="AV191" s="241"/>
      <c r="AW191" s="40"/>
      <c r="AX191" s="244"/>
      <c r="AY191" s="245"/>
      <c r="AZ191" s="2"/>
      <c r="BA191" s="2"/>
      <c r="BB191" s="2"/>
      <c r="BC191" s="2"/>
      <c r="BD191" s="2"/>
      <c r="BE191" s="2"/>
      <c r="BF191" s="2"/>
      <c r="BG191" s="2"/>
    </row>
    <row r="192" spans="1:59" s="4" customFormat="1" ht="13" customHeight="1" outlineLevel="1" x14ac:dyDescent="0.2">
      <c r="A192" s="2"/>
      <c r="B192" s="10" t="s">
        <v>2</v>
      </c>
      <c r="C192" s="12" t="str">
        <f t="shared" ref="C192:AG192" si="245">TEXT(C191,"aaa")</f>
        <v>土</v>
      </c>
      <c r="D192" s="12" t="str">
        <f t="shared" si="245"/>
        <v>日</v>
      </c>
      <c r="E192" s="12" t="str">
        <f t="shared" si="245"/>
        <v>月</v>
      </c>
      <c r="F192" s="17" t="str">
        <f t="shared" si="245"/>
        <v>火</v>
      </c>
      <c r="G192" s="12" t="str">
        <f t="shared" si="245"/>
        <v>水</v>
      </c>
      <c r="H192" s="12" t="str">
        <f t="shared" si="245"/>
        <v>木</v>
      </c>
      <c r="I192" s="12" t="str">
        <f t="shared" si="245"/>
        <v>金</v>
      </c>
      <c r="J192" s="12" t="str">
        <f t="shared" si="245"/>
        <v>土</v>
      </c>
      <c r="K192" s="12" t="str">
        <f t="shared" si="245"/>
        <v>日</v>
      </c>
      <c r="L192" s="12" t="str">
        <f t="shared" si="245"/>
        <v>月</v>
      </c>
      <c r="M192" s="12" t="str">
        <f t="shared" si="245"/>
        <v>火</v>
      </c>
      <c r="N192" s="12" t="str">
        <f t="shared" si="245"/>
        <v>水</v>
      </c>
      <c r="O192" s="12" t="str">
        <f t="shared" si="245"/>
        <v>木</v>
      </c>
      <c r="P192" s="12" t="str">
        <f t="shared" si="245"/>
        <v>金</v>
      </c>
      <c r="Q192" s="12" t="str">
        <f t="shared" si="245"/>
        <v>土</v>
      </c>
      <c r="R192" s="12" t="str">
        <f t="shared" si="245"/>
        <v>日</v>
      </c>
      <c r="S192" s="12" t="str">
        <f t="shared" si="245"/>
        <v>月</v>
      </c>
      <c r="T192" s="12" t="str">
        <f t="shared" si="245"/>
        <v>火</v>
      </c>
      <c r="U192" s="12" t="str">
        <f t="shared" si="245"/>
        <v>水</v>
      </c>
      <c r="V192" s="12" t="str">
        <f t="shared" si="245"/>
        <v>木</v>
      </c>
      <c r="W192" s="12" t="str">
        <f t="shared" si="245"/>
        <v>金</v>
      </c>
      <c r="X192" s="12" t="str">
        <f t="shared" si="245"/>
        <v>土</v>
      </c>
      <c r="Y192" s="12" t="str">
        <f t="shared" si="245"/>
        <v>日</v>
      </c>
      <c r="Z192" s="12" t="str">
        <f t="shared" si="245"/>
        <v>月</v>
      </c>
      <c r="AA192" s="12" t="str">
        <f t="shared" si="245"/>
        <v>火</v>
      </c>
      <c r="AB192" s="12" t="str">
        <f t="shared" si="245"/>
        <v>水</v>
      </c>
      <c r="AC192" s="12" t="str">
        <f t="shared" si="245"/>
        <v>木</v>
      </c>
      <c r="AD192" s="12" t="str">
        <f t="shared" si="245"/>
        <v>金</v>
      </c>
      <c r="AE192" s="12" t="str">
        <f t="shared" si="245"/>
        <v>土</v>
      </c>
      <c r="AF192" s="12" t="str">
        <f t="shared" si="245"/>
        <v>日</v>
      </c>
      <c r="AG192" s="78" t="str">
        <f t="shared" si="245"/>
        <v/>
      </c>
      <c r="AH192" s="246" t="s">
        <v>83</v>
      </c>
      <c r="AI192" s="247" t="s">
        <v>84</v>
      </c>
      <c r="AJ192" s="247" t="s">
        <v>85</v>
      </c>
      <c r="AK192" s="247" t="s">
        <v>86</v>
      </c>
      <c r="AL192" s="248" t="s">
        <v>87</v>
      </c>
      <c r="AM192" s="249" t="s">
        <v>40</v>
      </c>
      <c r="AN192" s="228" t="s">
        <v>12</v>
      </c>
      <c r="AO192" s="231" t="s">
        <v>47</v>
      </c>
      <c r="AP192" s="234" t="s">
        <v>40</v>
      </c>
      <c r="AQ192" s="237" t="s">
        <v>13</v>
      </c>
      <c r="AR192" s="240"/>
      <c r="AS192" s="221"/>
      <c r="AT192" s="221"/>
      <c r="AU192" s="149"/>
      <c r="AV192" s="149"/>
      <c r="AW192" s="40"/>
      <c r="AX192" s="223" t="s">
        <v>89</v>
      </c>
      <c r="AY192" s="224">
        <f>ABS(IF(WEEKDAY(C190,3)=0,7,WEEKDAY(C190,3)-7))</f>
        <v>2</v>
      </c>
      <c r="AZ192" s="2"/>
      <c r="BA192" s="2"/>
      <c r="BB192" s="2"/>
      <c r="BC192" s="2"/>
      <c r="BD192" s="2"/>
      <c r="BE192" s="2"/>
      <c r="BF192" s="2"/>
      <c r="BG192" s="2"/>
    </row>
    <row r="193" spans="1:59" s="4" customFormat="1" ht="27" customHeight="1" outlineLevel="1" x14ac:dyDescent="0.2">
      <c r="A193" s="3"/>
      <c r="B193" s="225" t="s">
        <v>3</v>
      </c>
      <c r="C193" s="218" t="str">
        <f>IFERROR(VLOOKUP(C191,祝日一覧!$A:$C,3,FALSE),"")</f>
        <v/>
      </c>
      <c r="D193" s="218" t="str">
        <f>IFERROR(VLOOKUP(D191,祝日一覧!$A:$C,3,FALSE),"")</f>
        <v/>
      </c>
      <c r="E193" s="218" t="str">
        <f>IFERROR(VLOOKUP(E191,祝日一覧!$A:$C,3,FALSE),"")</f>
        <v>文化の日</v>
      </c>
      <c r="F193" s="218" t="str">
        <f>IFERROR(VLOOKUP(F191,祝日一覧!$A:$C,3,FALSE),"")</f>
        <v/>
      </c>
      <c r="G193" s="218" t="str">
        <f>IFERROR(VLOOKUP(G191,祝日一覧!$A:$C,3,FALSE),"")</f>
        <v/>
      </c>
      <c r="H193" s="218" t="str">
        <f>IFERROR(VLOOKUP(H191,祝日一覧!$A:$C,3,FALSE),"")</f>
        <v/>
      </c>
      <c r="I193" s="218" t="str">
        <f>IFERROR(VLOOKUP(I191,祝日一覧!$A:$C,3,FALSE),"")</f>
        <v/>
      </c>
      <c r="J193" s="218" t="str">
        <f>IFERROR(VLOOKUP(J191,祝日一覧!$A:$C,3,FALSE),"")</f>
        <v/>
      </c>
      <c r="K193" s="218" t="str">
        <f>IFERROR(VLOOKUP(K191,祝日一覧!$A:$C,3,FALSE),"")</f>
        <v/>
      </c>
      <c r="L193" s="218" t="str">
        <f>IFERROR(VLOOKUP(L191,祝日一覧!$A:$C,3,FALSE),"")</f>
        <v/>
      </c>
      <c r="M193" s="218" t="str">
        <f>IFERROR(VLOOKUP(M191,祝日一覧!$A:$C,3,FALSE),"")</f>
        <v/>
      </c>
      <c r="N193" s="218" t="str">
        <f>IFERROR(VLOOKUP(N191,祝日一覧!$A:$C,3,FALSE),"")</f>
        <v/>
      </c>
      <c r="O193" s="218" t="str">
        <f>IFERROR(VLOOKUP(O191,祝日一覧!$A:$C,3,FALSE),"")</f>
        <v/>
      </c>
      <c r="P193" s="218" t="str">
        <f>IFERROR(VLOOKUP(P191,祝日一覧!$A:$C,3,FALSE),"")</f>
        <v/>
      </c>
      <c r="Q193" s="218" t="str">
        <f>IFERROR(VLOOKUP(Q191,祝日一覧!$A:$C,3,FALSE),"")</f>
        <v/>
      </c>
      <c r="R193" s="218" t="str">
        <f>IFERROR(VLOOKUP(R191,祝日一覧!$A:$C,3,FALSE),"")</f>
        <v/>
      </c>
      <c r="S193" s="218" t="str">
        <f>IFERROR(VLOOKUP(S191,祝日一覧!$A:$C,3,FALSE),"")</f>
        <v/>
      </c>
      <c r="T193" s="218" t="str">
        <f>IFERROR(VLOOKUP(T191,祝日一覧!$A:$C,3,FALSE),"")</f>
        <v/>
      </c>
      <c r="U193" s="218" t="str">
        <f>IFERROR(VLOOKUP(U191,祝日一覧!$A:$C,3,FALSE),"")</f>
        <v/>
      </c>
      <c r="V193" s="218" t="str">
        <f>IFERROR(VLOOKUP(V191,祝日一覧!$A:$C,3,FALSE),"")</f>
        <v/>
      </c>
      <c r="W193" s="218" t="str">
        <f>IFERROR(VLOOKUP(W191,祝日一覧!$A:$C,3,FALSE),"")</f>
        <v/>
      </c>
      <c r="X193" s="218" t="str">
        <f>IFERROR(VLOOKUP(X191,祝日一覧!$A:$C,3,FALSE),"")</f>
        <v/>
      </c>
      <c r="Y193" s="218" t="str">
        <f>IFERROR(VLOOKUP(Y191,祝日一覧!$A:$C,3,FALSE),"")</f>
        <v>勤労感謝の日</v>
      </c>
      <c r="Z193" s="218" t="str">
        <f>IFERROR(VLOOKUP(Z191,祝日一覧!$A:$C,3,FALSE),"")</f>
        <v>振替休日</v>
      </c>
      <c r="AA193" s="218" t="str">
        <f>IFERROR(VLOOKUP(AA191,祝日一覧!$A:$C,3,FALSE),"")</f>
        <v/>
      </c>
      <c r="AB193" s="218" t="str">
        <f>IFERROR(VLOOKUP(AB191,祝日一覧!$A:$C,3,FALSE),"")</f>
        <v/>
      </c>
      <c r="AC193" s="218" t="str">
        <f>IFERROR(VLOOKUP(AC191,祝日一覧!$A:$C,3,FALSE),"")</f>
        <v/>
      </c>
      <c r="AD193" s="218" t="str">
        <f>IFERROR(VLOOKUP(AD191,祝日一覧!$A:$C,3,FALSE),"")</f>
        <v/>
      </c>
      <c r="AE193" s="218" t="str">
        <f>IFERROR(VLOOKUP(AE191,祝日一覧!$A:$C,3,FALSE),"")</f>
        <v/>
      </c>
      <c r="AF193" s="218" t="str">
        <f>IFERROR(VLOOKUP(AF191,祝日一覧!$A:$C,3,FALSE),"")</f>
        <v/>
      </c>
      <c r="AG193" s="208" t="str">
        <f>IFERROR(VLOOKUP(AG191,祝日一覧!$A:$C,3,FALSE),"")</f>
        <v/>
      </c>
      <c r="AH193" s="246"/>
      <c r="AI193" s="247"/>
      <c r="AJ193" s="247"/>
      <c r="AK193" s="247"/>
      <c r="AL193" s="248"/>
      <c r="AM193" s="250"/>
      <c r="AN193" s="229"/>
      <c r="AO193" s="232"/>
      <c r="AP193" s="235"/>
      <c r="AQ193" s="238"/>
      <c r="AR193" s="240"/>
      <c r="AS193" s="221"/>
      <c r="AT193" s="222"/>
      <c r="AU193" s="148"/>
      <c r="AV193" s="149"/>
      <c r="AW193" s="40"/>
      <c r="AX193" s="223"/>
      <c r="AY193" s="224"/>
      <c r="AZ193" s="3"/>
      <c r="BA193" s="3"/>
      <c r="BB193" s="3"/>
      <c r="BC193" s="3"/>
      <c r="BD193" s="3"/>
      <c r="BE193" s="3"/>
      <c r="BF193" s="3"/>
      <c r="BG193" s="3"/>
    </row>
    <row r="194" spans="1:59" s="4" customFormat="1" ht="27" customHeight="1" outlineLevel="1" x14ac:dyDescent="0.2">
      <c r="A194" s="3"/>
      <c r="B194" s="226"/>
      <c r="C194" s="219"/>
      <c r="D194" s="219"/>
      <c r="E194" s="219"/>
      <c r="F194" s="219"/>
      <c r="G194" s="219"/>
      <c r="H194" s="219"/>
      <c r="I194" s="219"/>
      <c r="J194" s="219"/>
      <c r="K194" s="219"/>
      <c r="L194" s="219"/>
      <c r="M194" s="219"/>
      <c r="N194" s="219"/>
      <c r="O194" s="219"/>
      <c r="P194" s="219"/>
      <c r="Q194" s="219"/>
      <c r="R194" s="219"/>
      <c r="S194" s="219"/>
      <c r="T194" s="219"/>
      <c r="U194" s="219"/>
      <c r="V194" s="219"/>
      <c r="W194" s="219"/>
      <c r="X194" s="219"/>
      <c r="Y194" s="219"/>
      <c r="Z194" s="219"/>
      <c r="AA194" s="219"/>
      <c r="AB194" s="219"/>
      <c r="AC194" s="219"/>
      <c r="AD194" s="219"/>
      <c r="AE194" s="219"/>
      <c r="AF194" s="219"/>
      <c r="AG194" s="209"/>
      <c r="AH194" s="93" t="str">
        <f>IF($AY192=7,DBCS(1&amp;"日～"&amp;7&amp;"日"),DBCS("前"&amp;DAY(EOMONTH($C190-1,0))-6+$AY192&amp;"日～"&amp;$AY192&amp;"日"))</f>
        <v>前２７日～２日</v>
      </c>
      <c r="AI194" s="112" t="str">
        <f>DBCS($AY192+1&amp;"日～"&amp;$AY192+7&amp;"日")</f>
        <v>３日～９日</v>
      </c>
      <c r="AJ194" s="112" t="str">
        <f>DBCS($AY192+8&amp;"日～"&amp;$AY192+14&amp;"日")</f>
        <v>１０日～１６日</v>
      </c>
      <c r="AK194" s="112" t="str">
        <f>DBCS($AY192+15&amp;"日～"&amp;$AY192+21&amp;"日")</f>
        <v>１７日～２３日</v>
      </c>
      <c r="AL194" s="113" t="str">
        <f>IF(AND(AY192=7,AY196=0),"-",IF($AY200=3,"-",DBCS($AY192+22&amp;"日～"&amp;$AY192+28&amp;"日")))</f>
        <v>２４日～３０日</v>
      </c>
      <c r="AM194" s="250"/>
      <c r="AN194" s="229"/>
      <c r="AO194" s="232"/>
      <c r="AP194" s="235"/>
      <c r="AQ194" s="238"/>
      <c r="AR194" s="152"/>
      <c r="AS194" s="147"/>
      <c r="AT194" s="147"/>
      <c r="AU194" s="156"/>
      <c r="AV194" s="156"/>
      <c r="AW194" s="40"/>
      <c r="AX194" s="99" t="s">
        <v>90</v>
      </c>
      <c r="AY194" s="100">
        <f>DAY(EOMONTH(C190,0))</f>
        <v>30</v>
      </c>
      <c r="AZ194" s="3"/>
      <c r="BA194" s="211" t="s">
        <v>105</v>
      </c>
      <c r="BB194" s="212"/>
      <c r="BC194" s="212"/>
      <c r="BD194" s="212"/>
      <c r="BE194" s="212"/>
      <c r="BF194" s="212"/>
      <c r="BG194" s="213"/>
    </row>
    <row r="195" spans="1:59" s="4" customFormat="1" ht="21" customHeight="1" outlineLevel="1" x14ac:dyDescent="0.2">
      <c r="A195" s="3"/>
      <c r="B195" s="226"/>
      <c r="C195" s="219"/>
      <c r="D195" s="219"/>
      <c r="E195" s="219"/>
      <c r="F195" s="219"/>
      <c r="G195" s="219"/>
      <c r="H195" s="219"/>
      <c r="I195" s="219"/>
      <c r="J195" s="219"/>
      <c r="K195" s="219"/>
      <c r="L195" s="219"/>
      <c r="M195" s="219"/>
      <c r="N195" s="219"/>
      <c r="O195" s="219"/>
      <c r="P195" s="219"/>
      <c r="Q195" s="219"/>
      <c r="R195" s="219"/>
      <c r="S195" s="219"/>
      <c r="T195" s="219"/>
      <c r="U195" s="219"/>
      <c r="V195" s="219"/>
      <c r="W195" s="219"/>
      <c r="X195" s="219"/>
      <c r="Y195" s="219"/>
      <c r="Z195" s="219"/>
      <c r="AA195" s="219"/>
      <c r="AB195" s="219"/>
      <c r="AC195" s="219"/>
      <c r="AD195" s="219"/>
      <c r="AE195" s="219"/>
      <c r="AF195" s="219"/>
      <c r="AG195" s="209"/>
      <c r="AH195" s="93" t="str">
        <f ca="1">IF(AH196&gt;=0.285,"達成","未")</f>
        <v>未</v>
      </c>
      <c r="AI195" s="166" t="str">
        <f ca="1">IF(AI196&gt;=0.285,"達成","未")</f>
        <v>未</v>
      </c>
      <c r="AJ195" s="166" t="str">
        <f t="shared" ref="AJ195" ca="1" si="246">IF(AJ196&gt;=0.285,"達成","未")</f>
        <v>未</v>
      </c>
      <c r="AK195" s="166" t="str">
        <f t="shared" ref="AK195" ca="1" si="247">IF(AK196&gt;=0.285,"達成","未")</f>
        <v>未</v>
      </c>
      <c r="AL195" s="167" t="str">
        <f ca="1">IF(AL196="-","-",IF(AL196&gt;=0.285,"達成","未"))</f>
        <v>未</v>
      </c>
      <c r="AM195" s="251"/>
      <c r="AN195" s="230"/>
      <c r="AO195" s="233"/>
      <c r="AP195" s="236"/>
      <c r="AQ195" s="239"/>
      <c r="AR195" s="163"/>
      <c r="AS195" s="164"/>
      <c r="AT195" s="164"/>
      <c r="AU195" s="165"/>
      <c r="AV195" s="165"/>
      <c r="AW195" s="40"/>
      <c r="AX195" s="99"/>
      <c r="AY195" s="100"/>
      <c r="AZ195" s="3"/>
      <c r="BA195" s="160"/>
      <c r="BB195" s="161"/>
      <c r="BC195" s="161"/>
      <c r="BD195" s="161"/>
      <c r="BE195" s="161"/>
      <c r="BF195" s="161"/>
      <c r="BG195" s="162"/>
    </row>
    <row r="196" spans="1:59" s="4" customFormat="1" ht="20.149999999999999" customHeight="1" outlineLevel="1" thickBot="1" x14ac:dyDescent="0.25">
      <c r="B196" s="227"/>
      <c r="C196" s="220"/>
      <c r="D196" s="220"/>
      <c r="E196" s="220"/>
      <c r="F196" s="220"/>
      <c r="G196" s="220"/>
      <c r="H196" s="220"/>
      <c r="I196" s="220"/>
      <c r="J196" s="220"/>
      <c r="K196" s="220"/>
      <c r="L196" s="220"/>
      <c r="M196" s="220"/>
      <c r="N196" s="220"/>
      <c r="O196" s="220"/>
      <c r="P196" s="220"/>
      <c r="Q196" s="220"/>
      <c r="R196" s="220"/>
      <c r="S196" s="220"/>
      <c r="T196" s="220"/>
      <c r="U196" s="220"/>
      <c r="V196" s="220"/>
      <c r="W196" s="220"/>
      <c r="X196" s="220"/>
      <c r="Y196" s="220"/>
      <c r="Z196" s="220"/>
      <c r="AA196" s="220"/>
      <c r="AB196" s="220"/>
      <c r="AC196" s="220"/>
      <c r="AD196" s="220"/>
      <c r="AE196" s="220"/>
      <c r="AF196" s="220"/>
      <c r="AG196" s="210"/>
      <c r="AH196" s="114">
        <f ca="1">AVERAGE(AH197:AH202)</f>
        <v>0</v>
      </c>
      <c r="AI196" s="115">
        <f t="shared" ref="AI196:AK196" ca="1" si="248">AVERAGE(AI197:AI202)</f>
        <v>0</v>
      </c>
      <c r="AJ196" s="115">
        <f t="shared" ca="1" si="248"/>
        <v>0</v>
      </c>
      <c r="AK196" s="115">
        <f t="shared" ca="1" si="248"/>
        <v>0</v>
      </c>
      <c r="AL196" s="104">
        <f ca="1">IFERROR(AVERAGE(AL197:AL202),"-")</f>
        <v>0</v>
      </c>
      <c r="AM196" s="64"/>
      <c r="AN196" s="48">
        <f>AVERAGE(AN197:AN202)</f>
        <v>0</v>
      </c>
      <c r="AO196" s="30" t="str">
        <f>IF(AN196&gt;=0.285,"達成","未")</f>
        <v>未</v>
      </c>
      <c r="AP196" s="71"/>
      <c r="AQ196" s="72">
        <f>AVERAGE(AQ197:AQ202)</f>
        <v>0.12685784863320401</v>
      </c>
      <c r="AR196" s="62" t="s">
        <v>15</v>
      </c>
      <c r="AS196" s="49" t="s">
        <v>16</v>
      </c>
      <c r="AT196" s="50" t="s">
        <v>58</v>
      </c>
      <c r="AU196" s="38" t="s">
        <v>56</v>
      </c>
      <c r="AV196" s="153" t="s">
        <v>57</v>
      </c>
      <c r="AW196" s="60" t="s">
        <v>66</v>
      </c>
      <c r="AX196" s="214" t="s">
        <v>91</v>
      </c>
      <c r="AY196" s="215">
        <f>MOD(AY194-AY192,7)</f>
        <v>0</v>
      </c>
      <c r="AZ196" s="97" t="s">
        <v>106</v>
      </c>
      <c r="BA196" s="111"/>
      <c r="BB196" s="111" t="s">
        <v>83</v>
      </c>
      <c r="BC196" s="111" t="s">
        <v>84</v>
      </c>
      <c r="BD196" s="111" t="s">
        <v>85</v>
      </c>
      <c r="BE196" s="111" t="s">
        <v>86</v>
      </c>
      <c r="BF196" s="111" t="s">
        <v>87</v>
      </c>
      <c r="BG196" s="111" t="s">
        <v>101</v>
      </c>
    </row>
    <row r="197" spans="1:59" s="4" customFormat="1" ht="20.149999999999999" customHeight="1" outlineLevel="1" x14ac:dyDescent="0.2">
      <c r="B197" s="51" t="str">
        <f>IF($R$5&lt;&gt;"",$R$5,"-")</f>
        <v>A</v>
      </c>
      <c r="C197" s="84"/>
      <c r="D197" s="84"/>
      <c r="E197" s="84"/>
      <c r="F197" s="84"/>
      <c r="G197" s="84"/>
      <c r="H197" s="84"/>
      <c r="I197" s="84"/>
      <c r="J197" s="84"/>
      <c r="K197" s="84"/>
      <c r="L197" s="84"/>
      <c r="M197" s="84"/>
      <c r="N197" s="84"/>
      <c r="O197" s="84"/>
      <c r="P197" s="84"/>
      <c r="Q197" s="84"/>
      <c r="R197" s="84"/>
      <c r="S197" s="84"/>
      <c r="T197" s="84"/>
      <c r="U197" s="84"/>
      <c r="V197" s="84"/>
      <c r="W197" s="84"/>
      <c r="X197" s="84"/>
      <c r="Y197" s="84"/>
      <c r="Z197" s="84"/>
      <c r="AA197" s="84"/>
      <c r="AB197" s="84"/>
      <c r="AC197" s="84"/>
      <c r="AD197" s="84"/>
      <c r="AE197" s="84"/>
      <c r="AF197" s="84"/>
      <c r="AG197" s="61"/>
      <c r="AH197" s="122">
        <f ca="1">IFERROR(IF(B197="-","-",IF(AY192=7,COUNTIF(OFFSET($C197,0,0,1,$AY192),"○")/(7-BB197),(COUNTIF(OFFSET($C197,0,0,1,$AY192),"○")+COUNTIF(OFFSET($C197,-14,DAY(EOMONTH(C190-1,0))-7+$AY192,1,7-$AY192),"○"))/(7-BB197))),"-")</f>
        <v>0</v>
      </c>
      <c r="AI197" s="116">
        <f ca="1">IF($B197="-","-",COUNTIF(OFFSET($C197,0,$AY192,1,7),"○")/7-BC197)</f>
        <v>0</v>
      </c>
      <c r="AJ197" s="145">
        <f ca="1">IF($B197="-","-",COUNTIF(OFFSET($C197,0,$AY192,1,7),"○")/7-BD197)</f>
        <v>0</v>
      </c>
      <c r="AK197" s="145">
        <f ca="1">IF($B197="-","-",COUNTIF(OFFSET($C197,0,$AY192,1,7),"○")/7-BE197)</f>
        <v>0</v>
      </c>
      <c r="AL197" s="146">
        <f ca="1">IF($B197="-","-",IF((AY200+SIGN(AY192))&lt;5,"-",COUNTIF(OFFSET(C197,0,AY192+21,1,7),"○")/(7-BF197)))</f>
        <v>0</v>
      </c>
      <c r="AM197" s="65">
        <f>AU197</f>
        <v>0</v>
      </c>
      <c r="AN197" s="41">
        <f>IFERROR(AM197/AS197,"")</f>
        <v>0</v>
      </c>
      <c r="AO197" s="67" t="str">
        <f t="shared" ref="AO197:AO202" si="249">IFERROR(IF(B197="-",B197,IF(AM197/AS197&gt;=0.285,"達成","未")),"-")</f>
        <v>未</v>
      </c>
      <c r="AP197" s="73">
        <f t="shared" ref="AP197:AP202" si="250">AV197</f>
        <v>58</v>
      </c>
      <c r="AQ197" s="74">
        <f>IFERROR(AP197/AT197,"")</f>
        <v>0.13875598086124402</v>
      </c>
      <c r="AR197" s="150">
        <f>COUNT(C191:AG191)</f>
        <v>30</v>
      </c>
      <c r="AS197" s="157">
        <f t="shared" ref="AS197:AS202" si="251">IF(OR(B197="-",B197=""),0,IFERROR(AR197-COUNTIF(C197:AG197,"外"),))</f>
        <v>30</v>
      </c>
      <c r="AT197" s="151">
        <f t="shared" ref="AT197:AT202" si="252">AS197+AT183</f>
        <v>418</v>
      </c>
      <c r="AU197" s="151">
        <f t="shared" ref="AU197:AU202" si="253">COUNTIF(C197:AG197,"○")</f>
        <v>0</v>
      </c>
      <c r="AV197" s="151">
        <f t="shared" ref="AV197:AV202" si="254">AV183+AU197</f>
        <v>58</v>
      </c>
      <c r="AW197" s="98">
        <f>IF(C190&gt;DATE($K$6,$M$6,1),0,IF(SUM(AS197:AS202)=0,1,IF(AO196="達成",1,0)))</f>
        <v>0</v>
      </c>
      <c r="AX197" s="214"/>
      <c r="AY197" s="215"/>
      <c r="AZ197" s="98">
        <f>IF(C190&gt;DATE($K$6,$M$6,1),0,IF(SUM(AS197:AS202)=0,1,IF(AND(AH196&gt;0.285,AI196&gt;0.285,AJ196&gt;0.285,AK196&gt;0.285,AL196&gt;0.285),1,0)))</f>
        <v>0</v>
      </c>
      <c r="BA197" s="111" t="s">
        <v>95</v>
      </c>
      <c r="BB197" s="111">
        <f ca="1">IF(AY192=7,COUNTIF(OFFSET($C197,0,0,1,$AY192),"外"),COUNTIF(OFFSET($C197,0,0,1,$AY192),"外")+COUNTIF(OFFSET($C197,-13,DAY(EOMONTH(C190-1,0))-7+$AY192,1,7-$AY192),"外"))</f>
        <v>0</v>
      </c>
      <c r="BC197" s="111">
        <f ca="1">COUNTIF(OFFSET($C197,0,$AY192,1,7),"外")</f>
        <v>0</v>
      </c>
      <c r="BD197" s="111">
        <f ca="1">COUNTIF(OFFSET($C197,0,$AY192+7,1,7),"外")</f>
        <v>0</v>
      </c>
      <c r="BE197" s="111">
        <f ca="1">COUNTIF(OFFSET($C197,0,$AY192+14,1,7),"外")</f>
        <v>0</v>
      </c>
      <c r="BF197" s="111">
        <f ca="1">COUNTIF(OFFSET(C197,0,AY192+21,1,7),"外")</f>
        <v>0</v>
      </c>
      <c r="BG197" s="111">
        <f ca="1">SUM(BB197:BF197)</f>
        <v>0</v>
      </c>
    </row>
    <row r="198" spans="1:59" s="4" customFormat="1" ht="20.149999999999999" customHeight="1" outlineLevel="1" x14ac:dyDescent="0.2">
      <c r="B198" s="45" t="str">
        <f>IF($S$5&lt;&gt;"",$S$5,"-")</f>
        <v>B</v>
      </c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78"/>
      <c r="AH198" s="90">
        <f ca="1">IFERROR(IF(B183="-","-",IF(AY192=7,COUNTIF(OFFSET($C198,0,0,1,$AY192),"○")/(7-BB198),(COUNTIF(OFFSET($C198,0,0,1,$AY192),"○")+COUNTIF(OFFSET($C198,-14,DAY(EOMONTH(C190-1,0))-7+$AY192,1,7-$AY192),"○"))/(7-BB198))),"-")</f>
        <v>0</v>
      </c>
      <c r="AI198" s="89">
        <f ca="1">IF(B198="-","-",COUNTIF(OFFSET($C198,0,$AY192,1,7),"○")/7-BC198)</f>
        <v>0</v>
      </c>
      <c r="AJ198" s="89">
        <f ca="1">IF($B198="-","-",COUNTIF(OFFSET($C198,0,$AY193,1,7),"○")/7-BD198)</f>
        <v>0</v>
      </c>
      <c r="AK198" s="89">
        <f ca="1">IF($B198="-","-",COUNTIF(OFFSET($C198,0,$AY192,1,7),"○")/7-BE198)</f>
        <v>0</v>
      </c>
      <c r="AL198" s="105">
        <f ca="1">IF($B198="-","-",IF((AY200+SIGN(AY192))&lt;5,"-",COUNTIF(OFFSET(C198,0,AY192+21,1,7),"○")/(7-BF198)))</f>
        <v>0</v>
      </c>
      <c r="AM198" s="154">
        <f t="shared" ref="AM198:AM200" si="255">AU198</f>
        <v>0</v>
      </c>
      <c r="AN198" s="41">
        <f t="shared" ref="AN198" si="256">IFERROR(AM198/AS198,"")</f>
        <v>0</v>
      </c>
      <c r="AO198" s="66" t="str">
        <f t="shared" si="249"/>
        <v>未</v>
      </c>
      <c r="AP198" s="155">
        <f t="shared" si="250"/>
        <v>49</v>
      </c>
      <c r="AQ198" s="75">
        <f t="shared" ref="AQ198:AQ200" si="257">IFERROR(AP198/AT198,"")</f>
        <v>0.11922141119221411</v>
      </c>
      <c r="AR198" s="150">
        <f>COUNT(C191:AG191)</f>
        <v>30</v>
      </c>
      <c r="AS198" s="157">
        <f t="shared" si="251"/>
        <v>30</v>
      </c>
      <c r="AT198" s="151">
        <f t="shared" si="252"/>
        <v>411</v>
      </c>
      <c r="AU198" s="151">
        <f t="shared" si="253"/>
        <v>0</v>
      </c>
      <c r="AV198" s="151">
        <f t="shared" si="254"/>
        <v>49</v>
      </c>
      <c r="AW198" s="40"/>
      <c r="AX198" s="216" t="s">
        <v>92</v>
      </c>
      <c r="AY198" s="196">
        <f>SIGN(AY192)+SIGN(AY196)+AY200</f>
        <v>5</v>
      </c>
      <c r="BA198" s="111" t="s">
        <v>96</v>
      </c>
      <c r="BB198" s="111">
        <f ca="1">IF(AY192=7,COUNTIF(OFFSET($C198,0,0,1,$AY192),"外"),COUNTIF(OFFSET($C198,0,0,1,$AY192),"外")+COUNTIF(OFFSET($C198,-13,DAY(EOMONTH(C190-1,0))-7+$AY192,1,7-$AY192),"外"))</f>
        <v>0</v>
      </c>
      <c r="BC198" s="111">
        <f ca="1">COUNTIF(OFFSET($C198,0,$AY192,1,7),"外")</f>
        <v>0</v>
      </c>
      <c r="BD198" s="111">
        <f ca="1">COUNTIF(OFFSET($C198,0,$AY192+7,1,7),"外")</f>
        <v>0</v>
      </c>
      <c r="BE198" s="111">
        <f ca="1">COUNTIF(OFFSET($C198,0,$AY192+14,1,7),"外")</f>
        <v>0</v>
      </c>
      <c r="BF198" s="111">
        <f ca="1">COUNTIF(OFFSET(C198,0,AY192+21,1,7),"外")</f>
        <v>0</v>
      </c>
      <c r="BG198" s="111">
        <f t="shared" ref="BG198:BG200" ca="1" si="258">SUM(BB198:BF198)</f>
        <v>0</v>
      </c>
    </row>
    <row r="199" spans="1:59" s="4" customFormat="1" ht="20.149999999999999" customHeight="1" outlineLevel="1" x14ac:dyDescent="0.2">
      <c r="B199" s="45" t="str">
        <f>IF($T$5&lt;&gt;"",$T$5,"-")</f>
        <v>C</v>
      </c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78"/>
      <c r="AH199" s="90">
        <f ca="1">IFERROR(IF(B199="-","-",IF(AY192=7,COUNTIF(OFFSET($C199,0,0,1,$AY192),"○")/(7-BB199),(COUNTIF(OFFSET($C199,0,0,1,$AY192),"○")+COUNTIF(OFFSET($C199,-14,DAY(EOMONTH(C190-1,0))-7+$AY192,1,7-$AY192),"○"))/(7-BB199))),"-")</f>
        <v>0</v>
      </c>
      <c r="AI199" s="89">
        <f ca="1">IF(B199="-","-",COUNTIF(OFFSET($C199,0,$AY192,1,7),"○")/7-BC199)</f>
        <v>0</v>
      </c>
      <c r="AJ199" s="89">
        <f ca="1">IF($B199="-","-",COUNTIF(OFFSET($C199,0,$AY192,1,7),"○")/7-BD199)</f>
        <v>0</v>
      </c>
      <c r="AK199" s="89">
        <f ca="1">IF($B199="-","-",COUNTIF(OFFSET($C199,0,$AY192,1,7),"○")/7-BE199)</f>
        <v>0</v>
      </c>
      <c r="AL199" s="105">
        <f ca="1">IF($B199="-","-",IF((AY200+SIGN(AY192))&lt;5,"-",COUNTIF(OFFSET(C199,0,AY192+21,1,7),"○")/(7-BF199)))</f>
        <v>0</v>
      </c>
      <c r="AM199" s="154">
        <f t="shared" si="255"/>
        <v>0</v>
      </c>
      <c r="AN199" s="41">
        <f>IFERROR(AM199/AS199,"")</f>
        <v>0</v>
      </c>
      <c r="AO199" s="66" t="str">
        <f t="shared" si="249"/>
        <v>未</v>
      </c>
      <c r="AP199" s="155">
        <f t="shared" si="250"/>
        <v>51</v>
      </c>
      <c r="AQ199" s="75">
        <f t="shared" si="257"/>
        <v>0.12259615384615384</v>
      </c>
      <c r="AR199" s="150">
        <f>COUNT(C191:AG191)</f>
        <v>30</v>
      </c>
      <c r="AS199" s="157">
        <f t="shared" si="251"/>
        <v>30</v>
      </c>
      <c r="AT199" s="151">
        <f t="shared" si="252"/>
        <v>416</v>
      </c>
      <c r="AU199" s="151">
        <f t="shared" si="253"/>
        <v>0</v>
      </c>
      <c r="AV199" s="151">
        <f t="shared" si="254"/>
        <v>51</v>
      </c>
      <c r="AW199" s="40"/>
      <c r="AX199" s="217"/>
      <c r="AY199" s="197"/>
      <c r="BA199" s="111" t="s">
        <v>97</v>
      </c>
      <c r="BB199" s="111">
        <f ca="1">IF(AY192=7,COUNTIF(OFFSET($C199,0,0,1,$AY192),"外"),COUNTIF(OFFSET($C199,0,0,1,$AY192),"外")+COUNTIF(OFFSET($C199,-13,DAY(EOMONTH(C190-1,0))-7+$AY192,1,7-$AY192),"外"))</f>
        <v>0</v>
      </c>
      <c r="BC199" s="111">
        <f ca="1">COUNTIF(OFFSET($C199,0,$AY192,1,7),"外")</f>
        <v>0</v>
      </c>
      <c r="BD199" s="111">
        <f ca="1">COUNTIF(OFFSET($C199,0,$AY192+7,1,7),"外")</f>
        <v>0</v>
      </c>
      <c r="BE199" s="111">
        <f ca="1">COUNTIF(OFFSET($C199,0,$AY192+14,1,7),"外")</f>
        <v>0</v>
      </c>
      <c r="BF199" s="111">
        <f ca="1">COUNTIF(OFFSET(C199,0,AY192+21,1,7),"外")</f>
        <v>0</v>
      </c>
      <c r="BG199" s="111">
        <f t="shared" ca="1" si="258"/>
        <v>0</v>
      </c>
    </row>
    <row r="200" spans="1:59" s="4" customFormat="1" ht="20.149999999999999" customHeight="1" outlineLevel="1" x14ac:dyDescent="0.2">
      <c r="B200" s="45" t="str">
        <f>IF($U$5&lt;&gt;"",$U$5,"-")</f>
        <v>-</v>
      </c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78"/>
      <c r="AH200" s="90" t="str">
        <f ca="1">IFERROR(IF(B200="-","-",IF(AY192=7,COUNTIF(OFFSET($C200,0,0,1,$AY192),"○")/(7-BB200),(COUNTIF(OFFSET($C200,0,0,1,$AY192),"○")+COUNTIF(OFFSET($C200,-14,DAY(EOMONTH(C190-1,0))-7+$AY192,1,7-$AY192),"○"))/(7-BB200))),"-")</f>
        <v>-</v>
      </c>
      <c r="AI200" s="89" t="str">
        <f ca="1">IF(B200="-","-",COUNTIF(OFFSET($C200,0,$AY192,1,7),"○")/7-BC200)</f>
        <v>-</v>
      </c>
      <c r="AJ200" s="89" t="str">
        <f ca="1">IF($B200="-","-",COUNTIF(OFFSET($C200,0,$AY192,1,7),"○")/7-BD200)</f>
        <v>-</v>
      </c>
      <c r="AK200" s="89" t="str">
        <f ca="1">IF($B200="-","-",COUNTIF(OFFSET($C200,0,$AY192,1,7),"○")/7-BE200)</f>
        <v>-</v>
      </c>
      <c r="AL200" s="105" t="str">
        <f ca="1">IF($B200="-","-",IF((AY200+SIGN(AY192))&lt;5,"-",COUNTIF(OFFSET(C200,0,AY192+21,1,7),"○")/(7-BF200)))</f>
        <v>-</v>
      </c>
      <c r="AM200" s="154">
        <f t="shared" si="255"/>
        <v>0</v>
      </c>
      <c r="AN200" s="41" t="str">
        <f t="shared" ref="AN200:AN201" si="259">IFERROR(AM200/AS200,"")</f>
        <v/>
      </c>
      <c r="AO200" s="66" t="str">
        <f t="shared" si="249"/>
        <v>-</v>
      </c>
      <c r="AP200" s="155">
        <f t="shared" si="250"/>
        <v>0</v>
      </c>
      <c r="AQ200" s="75" t="str">
        <f t="shared" si="257"/>
        <v/>
      </c>
      <c r="AR200" s="150">
        <f>COUNT(C191:AG191)</f>
        <v>30</v>
      </c>
      <c r="AS200" s="157">
        <f t="shared" si="251"/>
        <v>0</v>
      </c>
      <c r="AT200" s="151">
        <f t="shared" si="252"/>
        <v>0</v>
      </c>
      <c r="AU200" s="151">
        <f t="shared" si="253"/>
        <v>0</v>
      </c>
      <c r="AV200" s="151">
        <f t="shared" si="254"/>
        <v>0</v>
      </c>
      <c r="AW200" s="40"/>
      <c r="AX200" s="194" t="s">
        <v>93</v>
      </c>
      <c r="AY200" s="196">
        <f>ROUNDDOWN((AY194-AY192)/7,0)</f>
        <v>4</v>
      </c>
      <c r="BA200" s="111" t="s">
        <v>98</v>
      </c>
      <c r="BB200" s="111">
        <f ca="1">IF(AY192=7,COUNTIF(OFFSET($C200,0,0,1,$AY192),"外"),COUNTIF(OFFSET($C200,0,0,1,$AY192),"外")+COUNTIF(OFFSET($C200,-13,DAY(EOMONTH(C190-1,0))-7+$AY192,1,7-$AY192),"外"))</f>
        <v>0</v>
      </c>
      <c r="BC200" s="111">
        <f ca="1">COUNTIF(OFFSET($C200,0,$AY192,1,7),"外")</f>
        <v>0</v>
      </c>
      <c r="BD200" s="111">
        <f ca="1">COUNTIF(OFFSET($C200,0,$AY192+7,1,7),"外")</f>
        <v>0</v>
      </c>
      <c r="BE200" s="111">
        <f ca="1">COUNTIF(OFFSET($C200,0,$AY192+14,1,7),"外")</f>
        <v>0</v>
      </c>
      <c r="BF200" s="111">
        <f ca="1">COUNTIF(OFFSET(C200,0,AY192+21,1,7),"外")</f>
        <v>0</v>
      </c>
      <c r="BG200" s="111">
        <f t="shared" ca="1" si="258"/>
        <v>0</v>
      </c>
    </row>
    <row r="201" spans="1:59" s="4" customFormat="1" ht="20.149999999999999" customHeight="1" outlineLevel="1" x14ac:dyDescent="0.2">
      <c r="B201" s="45" t="str">
        <f>IF($V$5&lt;&gt;"",$V$5,"-")</f>
        <v>-</v>
      </c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78"/>
      <c r="AH201" s="90" t="str">
        <f ca="1">IFERROR(IF(B201="-","-",IF(AY192=7,COUNTIF(OFFSET($C201,0,0,1,$AY192),"○")/(7-BB201),(COUNTIF(OFFSET($C201,0,0,1,$AY192),"○")+COUNTIF(OFFSET($C201,-14,DAY(EOMONTH(C190-1,0))-7+$AY192,1,7-$AY192),"○"))/(7-BB201))),"-")</f>
        <v>-</v>
      </c>
      <c r="AI201" s="89" t="str">
        <f ca="1">IF(B201="-","-",COUNTIF(OFFSET($C201,0,$AY192,1,7),"○")/7-BC201)</f>
        <v>-</v>
      </c>
      <c r="AJ201" s="89" t="str">
        <f ca="1">IF($B201="-","-",COUNTIF(OFFSET($C201,0,$AY192,1,7),"○")/7-BD201)</f>
        <v>-</v>
      </c>
      <c r="AK201" s="89" t="str">
        <f ca="1">IF($B201="-","-",COUNTIF(OFFSET($C201,0,$AY192,1,7),"○")/7-BE201)</f>
        <v>-</v>
      </c>
      <c r="AL201" s="105" t="str">
        <f ca="1">IF($B201="-","-",IF((AY200+SIGN(AY192))&lt;5,"-",COUNTIF(OFFSET(C201,0,AY192+21,1,7),"○")/(7-BF201)))</f>
        <v>-</v>
      </c>
      <c r="AM201" s="154">
        <f>AU201</f>
        <v>0</v>
      </c>
      <c r="AN201" s="41" t="str">
        <f t="shared" si="259"/>
        <v/>
      </c>
      <c r="AO201" s="66" t="str">
        <f t="shared" si="249"/>
        <v>-</v>
      </c>
      <c r="AP201" s="155">
        <f t="shared" si="250"/>
        <v>0</v>
      </c>
      <c r="AQ201" s="75" t="str">
        <f>IFERROR(AP201/AT201,"")</f>
        <v/>
      </c>
      <c r="AR201" s="150">
        <f>COUNT(C191:AG191)</f>
        <v>30</v>
      </c>
      <c r="AS201" s="157">
        <f t="shared" si="251"/>
        <v>0</v>
      </c>
      <c r="AT201" s="151">
        <f t="shared" si="252"/>
        <v>0</v>
      </c>
      <c r="AU201" s="151">
        <f t="shared" si="253"/>
        <v>0</v>
      </c>
      <c r="AV201" s="151">
        <f t="shared" si="254"/>
        <v>0</v>
      </c>
      <c r="AW201" s="40"/>
      <c r="AX201" s="195"/>
      <c r="AY201" s="197"/>
      <c r="BA201" s="111" t="s">
        <v>99</v>
      </c>
      <c r="BB201" s="111">
        <f ca="1">IF(AY192=7,COUNTIF(OFFSET($C201,0,0,1,$AY192),"外"),COUNTIF(OFFSET($C201,0,0,1,$AY192),"外")+COUNTIF(OFFSET($C201,-13,DAY(EOMONTH(C190-1,0))-7+$AY192,1,7-$AY192),"外"))</f>
        <v>0</v>
      </c>
      <c r="BC201" s="111">
        <f ca="1">COUNTIF(OFFSET($C201,0,$AY192,1,7),"外")</f>
        <v>0</v>
      </c>
      <c r="BD201" s="111">
        <f ca="1">COUNTIF(OFFSET($C201,0,$AY192+7,1,7),"外")</f>
        <v>0</v>
      </c>
      <c r="BE201" s="111">
        <f ca="1">COUNTIF(OFFSET($C201,0,$AY192+14,1,7),"外")</f>
        <v>0</v>
      </c>
      <c r="BF201" s="111">
        <f ca="1">COUNTIF(OFFSET(C201,0,AY192+21,1,7),"外")</f>
        <v>0</v>
      </c>
      <c r="BG201" s="111">
        <f ca="1">SUM(BB201:BF201)</f>
        <v>0</v>
      </c>
    </row>
    <row r="202" spans="1:59" s="4" customFormat="1" ht="20.149999999999999" customHeight="1" outlineLevel="1" thickBot="1" x14ac:dyDescent="0.25">
      <c r="B202" s="46" t="str">
        <f>IF($W$5&lt;&gt;"",$W$5,"-")</f>
        <v>-</v>
      </c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55"/>
      <c r="AH202" s="91" t="str">
        <f ca="1">IFERROR(IF(B202="-","-",IF(AY192=7,COUNTIF(OFFSET($C202,0,0,1,$AY192),"○")/(7-BB202),(COUNTIF(OFFSET($C202,0,0,1,$AY192),"○")+COUNTIF(OFFSET($C202,-14,DAY(EOMONTH(C190-1,0))-7+$AY192,1,7-$AY192),"○"))/(7-BB202))),"-")</f>
        <v>-</v>
      </c>
      <c r="AI202" s="92" t="str">
        <f ca="1">IF(B202="-","-",COUNTIF(OFFSET($C202,0,$AY192,1,7),"○")/7-BC202)</f>
        <v>-</v>
      </c>
      <c r="AJ202" s="92" t="str">
        <f ca="1">IF($B202="-","-",COUNTIF(OFFSET($C202,0,$AY192,1,7),"○")/7-BD202)</f>
        <v>-</v>
      </c>
      <c r="AK202" s="92" t="str">
        <f ca="1">IF($B202="-","-",COUNTIF(OFFSET($C202,0,$AY192,1,7),"○")/7-BE202)</f>
        <v>-</v>
      </c>
      <c r="AL202" s="106" t="str">
        <f ca="1">IF($B202="-","-",IF((AY200+SIGN(AY192))&lt;5,"-",COUNTIF(OFFSET(C202,0,AY192+21,1,7),"○")/(7-BF202)))</f>
        <v>-</v>
      </c>
      <c r="AM202" s="64">
        <f t="shared" ref="AM202" si="260">AU202</f>
        <v>0</v>
      </c>
      <c r="AN202" s="48" t="str">
        <f>IFERROR(AM202/AS202,"")</f>
        <v/>
      </c>
      <c r="AO202" s="30" t="str">
        <f t="shared" si="249"/>
        <v>-</v>
      </c>
      <c r="AP202" s="71">
        <f t="shared" si="250"/>
        <v>0</v>
      </c>
      <c r="AQ202" s="72" t="str">
        <f t="shared" ref="AQ202" si="261">IFERROR(AP202/AT202,"")</f>
        <v/>
      </c>
      <c r="AR202" s="150">
        <f>COUNT(C191:AG191)</f>
        <v>30</v>
      </c>
      <c r="AS202" s="157">
        <f t="shared" si="251"/>
        <v>0</v>
      </c>
      <c r="AT202" s="151">
        <f t="shared" si="252"/>
        <v>0</v>
      </c>
      <c r="AU202" s="151">
        <f t="shared" si="253"/>
        <v>0</v>
      </c>
      <c r="AV202" s="151">
        <f t="shared" si="254"/>
        <v>0</v>
      </c>
      <c r="AW202" s="40"/>
      <c r="AX202" s="101"/>
      <c r="AY202" s="102"/>
      <c r="BA202" s="111" t="s">
        <v>100</v>
      </c>
      <c r="BB202" s="111">
        <f ca="1">IF(AY192=7,COUNTIF(OFFSET($C202,0,0,1,$AY192),"外"),COUNTIF(OFFSET($C202,0,0,1,$AY192),"外")+COUNTIF(OFFSET($C202,-13,DAY(EOMONTH(C190-1,0))-7+$AY192,1,7-$AY192),"外"))</f>
        <v>0</v>
      </c>
      <c r="BC202" s="111">
        <f ca="1">COUNTIF(OFFSET($C202,0,$AY192,1,7),"外")</f>
        <v>0</v>
      </c>
      <c r="BD202" s="111">
        <f ca="1">COUNTIF(OFFSET($C202,0,$AY192+7,1,7),"外")</f>
        <v>0</v>
      </c>
      <c r="BE202" s="111">
        <f ca="1">COUNTIF(OFFSET($C202,0,$AY192+14,1,7),"外")</f>
        <v>0</v>
      </c>
      <c r="BF202" s="111">
        <f ca="1">COUNTIF(OFFSET(C202,0,AY192+21,1,7),"外")</f>
        <v>0</v>
      </c>
      <c r="BG202" s="111">
        <f t="shared" ref="BG202" ca="1" si="262">SUM(BB202:BF202)</f>
        <v>0</v>
      </c>
    </row>
    <row r="203" spans="1:59" s="4" customFormat="1" ht="13.5" outlineLevel="1" thickBot="1" x14ac:dyDescent="0.25">
      <c r="A203" s="2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2"/>
      <c r="AI203" s="2"/>
      <c r="AJ203" s="2"/>
      <c r="AK203" s="2"/>
      <c r="AL203" s="2"/>
      <c r="AM203" s="2"/>
      <c r="AN203" s="40"/>
      <c r="AO203" s="2"/>
      <c r="AP203" s="2"/>
      <c r="AQ203" s="2"/>
      <c r="AR203" s="32"/>
      <c r="AS203" s="32"/>
      <c r="AT203" s="32"/>
      <c r="AU203" s="32"/>
      <c r="AV203" s="32"/>
    </row>
    <row r="204" spans="1:59" s="4" customFormat="1" ht="13" customHeight="1" outlineLevel="1" x14ac:dyDescent="0.2">
      <c r="A204" s="2"/>
      <c r="B204" s="83" t="s">
        <v>0</v>
      </c>
      <c r="C204" s="252">
        <f>DATE(YEAR(C190),MONTH(C190)+1,DAY(C190))</f>
        <v>45992</v>
      </c>
      <c r="D204" s="253"/>
      <c r="E204" s="253"/>
      <c r="F204" s="253"/>
      <c r="G204" s="253"/>
      <c r="H204" s="253"/>
      <c r="I204" s="253"/>
      <c r="J204" s="253"/>
      <c r="K204" s="253"/>
      <c r="L204" s="253"/>
      <c r="M204" s="253"/>
      <c r="N204" s="253"/>
      <c r="O204" s="253"/>
      <c r="P204" s="253"/>
      <c r="Q204" s="253"/>
      <c r="R204" s="253"/>
      <c r="S204" s="253"/>
      <c r="T204" s="253"/>
      <c r="U204" s="253"/>
      <c r="V204" s="253"/>
      <c r="W204" s="253"/>
      <c r="X204" s="253"/>
      <c r="Y204" s="253"/>
      <c r="Z204" s="253"/>
      <c r="AA204" s="253"/>
      <c r="AB204" s="253"/>
      <c r="AC204" s="253"/>
      <c r="AD204" s="253"/>
      <c r="AE204" s="253"/>
      <c r="AF204" s="253"/>
      <c r="AG204" s="253"/>
      <c r="AH204" s="254" t="s">
        <v>113</v>
      </c>
      <c r="AI204" s="255"/>
      <c r="AJ204" s="255"/>
      <c r="AK204" s="255"/>
      <c r="AL204" s="256"/>
      <c r="AM204" s="260" t="s">
        <v>46</v>
      </c>
      <c r="AN204" s="261"/>
      <c r="AO204" s="262"/>
      <c r="AP204" s="266" t="s">
        <v>11</v>
      </c>
      <c r="AQ204" s="267"/>
      <c r="AR204" s="270" t="s">
        <v>15</v>
      </c>
      <c r="AS204" s="206" t="s">
        <v>16</v>
      </c>
      <c r="AT204" s="221" t="s">
        <v>17</v>
      </c>
      <c r="AU204" s="241"/>
      <c r="AV204" s="241"/>
      <c r="AW204" s="40"/>
      <c r="AX204" s="242" t="s">
        <v>88</v>
      </c>
      <c r="AY204" s="243"/>
      <c r="AZ204" s="2"/>
      <c r="BA204" s="2"/>
      <c r="BB204" s="2"/>
      <c r="BC204" s="2"/>
      <c r="BD204" s="2"/>
      <c r="BE204" s="2"/>
      <c r="BF204" s="2"/>
      <c r="BG204" s="2"/>
    </row>
    <row r="205" spans="1:59" s="4" customFormat="1" ht="13" customHeight="1" outlineLevel="1" x14ac:dyDescent="0.2">
      <c r="A205" s="2"/>
      <c r="B205" s="10" t="s">
        <v>1</v>
      </c>
      <c r="C205" s="11">
        <f>DATE(YEAR(C204),MONTH(C204),DAY(C204))</f>
        <v>45992</v>
      </c>
      <c r="D205" s="11">
        <f>IF(MONTH(DATE(YEAR(C205),MONTH(C205),DAY(C205)+1))=MONTH($C204),DATE(YEAR(C205),MONTH(C205),DAY(C205)+1),"")</f>
        <v>45993</v>
      </c>
      <c r="E205" s="11">
        <f t="shared" ref="E205:AG205" si="263">IF(MONTH(DATE(YEAR(D205),MONTH(D205),DAY(D205)+1))=MONTH($C204),DATE(YEAR(D205),MONTH(D205),DAY(D205)+1),"")</f>
        <v>45994</v>
      </c>
      <c r="F205" s="16">
        <f t="shared" si="263"/>
        <v>45995</v>
      </c>
      <c r="G205" s="11">
        <f t="shared" si="263"/>
        <v>45996</v>
      </c>
      <c r="H205" s="11">
        <f t="shared" si="263"/>
        <v>45997</v>
      </c>
      <c r="I205" s="11">
        <f t="shared" si="263"/>
        <v>45998</v>
      </c>
      <c r="J205" s="11">
        <f t="shared" si="263"/>
        <v>45999</v>
      </c>
      <c r="K205" s="11">
        <f t="shared" si="263"/>
        <v>46000</v>
      </c>
      <c r="L205" s="11">
        <f t="shared" si="263"/>
        <v>46001</v>
      </c>
      <c r="M205" s="11">
        <f t="shared" si="263"/>
        <v>46002</v>
      </c>
      <c r="N205" s="11">
        <f t="shared" si="263"/>
        <v>46003</v>
      </c>
      <c r="O205" s="11">
        <f t="shared" si="263"/>
        <v>46004</v>
      </c>
      <c r="P205" s="11">
        <f t="shared" si="263"/>
        <v>46005</v>
      </c>
      <c r="Q205" s="11">
        <f t="shared" si="263"/>
        <v>46006</v>
      </c>
      <c r="R205" s="11">
        <f t="shared" si="263"/>
        <v>46007</v>
      </c>
      <c r="S205" s="11">
        <f t="shared" si="263"/>
        <v>46008</v>
      </c>
      <c r="T205" s="11">
        <f t="shared" si="263"/>
        <v>46009</v>
      </c>
      <c r="U205" s="11">
        <f t="shared" si="263"/>
        <v>46010</v>
      </c>
      <c r="V205" s="11">
        <f t="shared" si="263"/>
        <v>46011</v>
      </c>
      <c r="W205" s="11">
        <f t="shared" si="263"/>
        <v>46012</v>
      </c>
      <c r="X205" s="11">
        <f t="shared" si="263"/>
        <v>46013</v>
      </c>
      <c r="Y205" s="11">
        <f t="shared" si="263"/>
        <v>46014</v>
      </c>
      <c r="Z205" s="11">
        <f t="shared" si="263"/>
        <v>46015</v>
      </c>
      <c r="AA205" s="11">
        <f t="shared" si="263"/>
        <v>46016</v>
      </c>
      <c r="AB205" s="11">
        <f t="shared" si="263"/>
        <v>46017</v>
      </c>
      <c r="AC205" s="11">
        <f t="shared" si="263"/>
        <v>46018</v>
      </c>
      <c r="AD205" s="11">
        <f t="shared" si="263"/>
        <v>46019</v>
      </c>
      <c r="AE205" s="11">
        <f t="shared" si="263"/>
        <v>46020</v>
      </c>
      <c r="AF205" s="11">
        <f t="shared" si="263"/>
        <v>46021</v>
      </c>
      <c r="AG205" s="29">
        <f t="shared" si="263"/>
        <v>46022</v>
      </c>
      <c r="AH205" s="257"/>
      <c r="AI205" s="258"/>
      <c r="AJ205" s="258"/>
      <c r="AK205" s="258"/>
      <c r="AL205" s="259"/>
      <c r="AM205" s="263"/>
      <c r="AN205" s="264"/>
      <c r="AO205" s="265"/>
      <c r="AP205" s="268"/>
      <c r="AQ205" s="269"/>
      <c r="AR205" s="271"/>
      <c r="AS205" s="207"/>
      <c r="AT205" s="221"/>
      <c r="AU205" s="241"/>
      <c r="AV205" s="241"/>
      <c r="AW205" s="40"/>
      <c r="AX205" s="244"/>
      <c r="AY205" s="245"/>
      <c r="AZ205" s="2"/>
      <c r="BA205" s="2"/>
      <c r="BB205" s="2"/>
      <c r="BC205" s="2"/>
      <c r="BD205" s="2"/>
      <c r="BE205" s="2"/>
      <c r="BF205" s="2"/>
      <c r="BG205" s="2"/>
    </row>
    <row r="206" spans="1:59" s="4" customFormat="1" ht="13" customHeight="1" outlineLevel="1" x14ac:dyDescent="0.2">
      <c r="A206" s="2"/>
      <c r="B206" s="10" t="s">
        <v>2</v>
      </c>
      <c r="C206" s="12" t="str">
        <f t="shared" ref="C206:AG206" si="264">TEXT(C205,"aaa")</f>
        <v>月</v>
      </c>
      <c r="D206" s="12" t="str">
        <f t="shared" si="264"/>
        <v>火</v>
      </c>
      <c r="E206" s="12" t="str">
        <f t="shared" si="264"/>
        <v>水</v>
      </c>
      <c r="F206" s="17" t="str">
        <f t="shared" si="264"/>
        <v>木</v>
      </c>
      <c r="G206" s="12" t="str">
        <f t="shared" si="264"/>
        <v>金</v>
      </c>
      <c r="H206" s="12" t="str">
        <f t="shared" si="264"/>
        <v>土</v>
      </c>
      <c r="I206" s="12" t="str">
        <f t="shared" si="264"/>
        <v>日</v>
      </c>
      <c r="J206" s="12" t="str">
        <f t="shared" si="264"/>
        <v>月</v>
      </c>
      <c r="K206" s="12" t="str">
        <f t="shared" si="264"/>
        <v>火</v>
      </c>
      <c r="L206" s="12" t="str">
        <f t="shared" si="264"/>
        <v>水</v>
      </c>
      <c r="M206" s="12" t="str">
        <f t="shared" si="264"/>
        <v>木</v>
      </c>
      <c r="N206" s="12" t="str">
        <f t="shared" si="264"/>
        <v>金</v>
      </c>
      <c r="O206" s="12" t="str">
        <f t="shared" si="264"/>
        <v>土</v>
      </c>
      <c r="P206" s="12" t="str">
        <f t="shared" si="264"/>
        <v>日</v>
      </c>
      <c r="Q206" s="12" t="str">
        <f t="shared" si="264"/>
        <v>月</v>
      </c>
      <c r="R206" s="12" t="str">
        <f t="shared" si="264"/>
        <v>火</v>
      </c>
      <c r="S206" s="12" t="str">
        <f t="shared" si="264"/>
        <v>水</v>
      </c>
      <c r="T206" s="12" t="str">
        <f t="shared" si="264"/>
        <v>木</v>
      </c>
      <c r="U206" s="12" t="str">
        <f t="shared" si="264"/>
        <v>金</v>
      </c>
      <c r="V206" s="12" t="str">
        <f t="shared" si="264"/>
        <v>土</v>
      </c>
      <c r="W206" s="12" t="str">
        <f t="shared" si="264"/>
        <v>日</v>
      </c>
      <c r="X206" s="12" t="str">
        <f t="shared" si="264"/>
        <v>月</v>
      </c>
      <c r="Y206" s="12" t="str">
        <f t="shared" si="264"/>
        <v>火</v>
      </c>
      <c r="Z206" s="12" t="str">
        <f t="shared" si="264"/>
        <v>水</v>
      </c>
      <c r="AA206" s="12" t="str">
        <f t="shared" si="264"/>
        <v>木</v>
      </c>
      <c r="AB206" s="12" t="str">
        <f t="shared" si="264"/>
        <v>金</v>
      </c>
      <c r="AC206" s="12" t="str">
        <f t="shared" si="264"/>
        <v>土</v>
      </c>
      <c r="AD206" s="12" t="str">
        <f t="shared" si="264"/>
        <v>日</v>
      </c>
      <c r="AE206" s="12" t="str">
        <f t="shared" si="264"/>
        <v>月</v>
      </c>
      <c r="AF206" s="12" t="str">
        <f t="shared" si="264"/>
        <v>火</v>
      </c>
      <c r="AG206" s="78" t="str">
        <f t="shared" si="264"/>
        <v>水</v>
      </c>
      <c r="AH206" s="246" t="s">
        <v>83</v>
      </c>
      <c r="AI206" s="247" t="s">
        <v>84</v>
      </c>
      <c r="AJ206" s="247" t="s">
        <v>85</v>
      </c>
      <c r="AK206" s="247" t="s">
        <v>86</v>
      </c>
      <c r="AL206" s="248" t="s">
        <v>87</v>
      </c>
      <c r="AM206" s="249" t="s">
        <v>40</v>
      </c>
      <c r="AN206" s="228" t="s">
        <v>12</v>
      </c>
      <c r="AO206" s="231" t="s">
        <v>47</v>
      </c>
      <c r="AP206" s="234" t="s">
        <v>40</v>
      </c>
      <c r="AQ206" s="237" t="s">
        <v>13</v>
      </c>
      <c r="AR206" s="240"/>
      <c r="AS206" s="221"/>
      <c r="AT206" s="221"/>
      <c r="AU206" s="149"/>
      <c r="AV206" s="149"/>
      <c r="AW206" s="40"/>
      <c r="AX206" s="223" t="s">
        <v>89</v>
      </c>
      <c r="AY206" s="224">
        <f>ABS(IF(WEEKDAY(C204,3)=0,7,WEEKDAY(C204,3)-7))</f>
        <v>7</v>
      </c>
      <c r="AZ206" s="2"/>
      <c r="BA206" s="2"/>
      <c r="BB206" s="2"/>
      <c r="BC206" s="2"/>
      <c r="BD206" s="2"/>
      <c r="BE206" s="2"/>
      <c r="BF206" s="2"/>
      <c r="BG206" s="2"/>
    </row>
    <row r="207" spans="1:59" s="4" customFormat="1" ht="27" customHeight="1" outlineLevel="1" x14ac:dyDescent="0.2">
      <c r="A207" s="3"/>
      <c r="B207" s="225" t="s">
        <v>3</v>
      </c>
      <c r="C207" s="218" t="str">
        <f>IFERROR(VLOOKUP(C205,祝日一覧!$A:$C,3,FALSE),"")</f>
        <v/>
      </c>
      <c r="D207" s="218" t="str">
        <f>IFERROR(VLOOKUP(D205,祝日一覧!$A:$C,3,FALSE),"")</f>
        <v/>
      </c>
      <c r="E207" s="218" t="str">
        <f>IFERROR(VLOOKUP(E205,祝日一覧!$A:$C,3,FALSE),"")</f>
        <v/>
      </c>
      <c r="F207" s="218" t="str">
        <f>IFERROR(VLOOKUP(F205,祝日一覧!$A:$C,3,FALSE),"")</f>
        <v/>
      </c>
      <c r="G207" s="218" t="str">
        <f>IFERROR(VLOOKUP(G205,祝日一覧!$A:$C,3,FALSE),"")</f>
        <v/>
      </c>
      <c r="H207" s="218" t="str">
        <f>IFERROR(VLOOKUP(H205,祝日一覧!$A:$C,3,FALSE),"")</f>
        <v/>
      </c>
      <c r="I207" s="218" t="str">
        <f>IFERROR(VLOOKUP(I205,祝日一覧!$A:$C,3,FALSE),"")</f>
        <v/>
      </c>
      <c r="J207" s="218" t="str">
        <f>IFERROR(VLOOKUP(J205,祝日一覧!$A:$C,3,FALSE),"")</f>
        <v/>
      </c>
      <c r="K207" s="218" t="str">
        <f>IFERROR(VLOOKUP(K205,祝日一覧!$A:$C,3,FALSE),"")</f>
        <v/>
      </c>
      <c r="L207" s="218" t="str">
        <f>IFERROR(VLOOKUP(L205,祝日一覧!$A:$C,3,FALSE),"")</f>
        <v/>
      </c>
      <c r="M207" s="218" t="str">
        <f>IFERROR(VLOOKUP(M205,祝日一覧!$A:$C,3,FALSE),"")</f>
        <v/>
      </c>
      <c r="N207" s="218" t="str">
        <f>IFERROR(VLOOKUP(N205,祝日一覧!$A:$C,3,FALSE),"")</f>
        <v/>
      </c>
      <c r="O207" s="218" t="str">
        <f>IFERROR(VLOOKUP(O205,祝日一覧!$A:$C,3,FALSE),"")</f>
        <v/>
      </c>
      <c r="P207" s="218" t="str">
        <f>IFERROR(VLOOKUP(P205,祝日一覧!$A:$C,3,FALSE),"")</f>
        <v/>
      </c>
      <c r="Q207" s="218" t="str">
        <f>IFERROR(VLOOKUP(Q205,祝日一覧!$A:$C,3,FALSE),"")</f>
        <v/>
      </c>
      <c r="R207" s="218" t="str">
        <f>IFERROR(VLOOKUP(R205,祝日一覧!$A:$C,3,FALSE),"")</f>
        <v/>
      </c>
      <c r="S207" s="218" t="str">
        <f>IFERROR(VLOOKUP(S205,祝日一覧!$A:$C,3,FALSE),"")</f>
        <v/>
      </c>
      <c r="T207" s="218" t="str">
        <f>IFERROR(VLOOKUP(T205,祝日一覧!$A:$C,3,FALSE),"")</f>
        <v/>
      </c>
      <c r="U207" s="218" t="str">
        <f>IFERROR(VLOOKUP(U205,祝日一覧!$A:$C,3,FALSE),"")</f>
        <v/>
      </c>
      <c r="V207" s="218" t="str">
        <f>IFERROR(VLOOKUP(V205,祝日一覧!$A:$C,3,FALSE),"")</f>
        <v/>
      </c>
      <c r="W207" s="218" t="str">
        <f>IFERROR(VLOOKUP(W205,祝日一覧!$A:$C,3,FALSE),"")</f>
        <v/>
      </c>
      <c r="X207" s="218" t="str">
        <f>IFERROR(VLOOKUP(X205,祝日一覧!$A:$C,3,FALSE),"")</f>
        <v/>
      </c>
      <c r="Y207" s="218" t="str">
        <f>IFERROR(VLOOKUP(Y205,祝日一覧!$A:$C,3,FALSE),"")</f>
        <v/>
      </c>
      <c r="Z207" s="218" t="str">
        <f>IFERROR(VLOOKUP(Z205,祝日一覧!$A:$C,3,FALSE),"")</f>
        <v/>
      </c>
      <c r="AA207" s="218" t="str">
        <f>IFERROR(VLOOKUP(AA205,祝日一覧!$A:$C,3,FALSE),"")</f>
        <v/>
      </c>
      <c r="AB207" s="218" t="str">
        <f>IFERROR(VLOOKUP(AB205,祝日一覧!$A:$C,3,FALSE),"")</f>
        <v/>
      </c>
      <c r="AC207" s="218" t="str">
        <f>IFERROR(VLOOKUP(AC205,祝日一覧!$A:$C,3,FALSE),"")</f>
        <v/>
      </c>
      <c r="AD207" s="218" t="str">
        <f>IFERROR(VLOOKUP(AD205,祝日一覧!$A:$C,3,FALSE),"")</f>
        <v/>
      </c>
      <c r="AE207" s="218" t="str">
        <f>IFERROR(VLOOKUP(AE205,祝日一覧!$A:$C,3,FALSE),"")</f>
        <v>年末年始休暇</v>
      </c>
      <c r="AF207" s="218" t="str">
        <f>IFERROR(VLOOKUP(AF205,祝日一覧!$A:$C,3,FALSE),"")</f>
        <v>年末年始休暇</v>
      </c>
      <c r="AG207" s="208" t="str">
        <f>IFERROR(VLOOKUP(AG205,祝日一覧!$A:$C,3,FALSE),"")</f>
        <v>年末年始休暇</v>
      </c>
      <c r="AH207" s="246"/>
      <c r="AI207" s="247"/>
      <c r="AJ207" s="247"/>
      <c r="AK207" s="247"/>
      <c r="AL207" s="248"/>
      <c r="AM207" s="250"/>
      <c r="AN207" s="229"/>
      <c r="AO207" s="232"/>
      <c r="AP207" s="235"/>
      <c r="AQ207" s="238"/>
      <c r="AR207" s="240"/>
      <c r="AS207" s="221"/>
      <c r="AT207" s="222"/>
      <c r="AU207" s="148"/>
      <c r="AV207" s="149"/>
      <c r="AW207" s="40"/>
      <c r="AX207" s="223"/>
      <c r="AY207" s="224"/>
      <c r="AZ207" s="3"/>
      <c r="BA207" s="3"/>
      <c r="BB207" s="3"/>
      <c r="BC207" s="3"/>
      <c r="BD207" s="3"/>
      <c r="BE207" s="3"/>
      <c r="BF207" s="3"/>
      <c r="BG207" s="3"/>
    </row>
    <row r="208" spans="1:59" s="4" customFormat="1" ht="27" customHeight="1" outlineLevel="1" x14ac:dyDescent="0.2">
      <c r="A208" s="3"/>
      <c r="B208" s="226"/>
      <c r="C208" s="219"/>
      <c r="D208" s="219"/>
      <c r="E208" s="219"/>
      <c r="F208" s="219"/>
      <c r="G208" s="219"/>
      <c r="H208" s="219"/>
      <c r="I208" s="219"/>
      <c r="J208" s="219"/>
      <c r="K208" s="219"/>
      <c r="L208" s="219"/>
      <c r="M208" s="219"/>
      <c r="N208" s="219"/>
      <c r="O208" s="219"/>
      <c r="P208" s="219"/>
      <c r="Q208" s="219"/>
      <c r="R208" s="219"/>
      <c r="S208" s="219"/>
      <c r="T208" s="219"/>
      <c r="U208" s="219"/>
      <c r="V208" s="219"/>
      <c r="W208" s="219"/>
      <c r="X208" s="219"/>
      <c r="Y208" s="219"/>
      <c r="Z208" s="219"/>
      <c r="AA208" s="219"/>
      <c r="AB208" s="219"/>
      <c r="AC208" s="219"/>
      <c r="AD208" s="219"/>
      <c r="AE208" s="219"/>
      <c r="AF208" s="219"/>
      <c r="AG208" s="209"/>
      <c r="AH208" s="93" t="str">
        <f>IF($AY206=7,DBCS(1&amp;"日～"&amp;7&amp;"日"),DBCS("前"&amp;DAY(EOMONTH($C204-1,0))-6+$AY206&amp;"日～"&amp;$AY206&amp;"日"))</f>
        <v>１日～７日</v>
      </c>
      <c r="AI208" s="112" t="str">
        <f>DBCS($AY206+1&amp;"日～"&amp;$AY206+7&amp;"日")</f>
        <v>８日～１４日</v>
      </c>
      <c r="AJ208" s="112" t="str">
        <f>DBCS($AY206+8&amp;"日～"&amp;$AY206+14&amp;"日")</f>
        <v>１５日～２１日</v>
      </c>
      <c r="AK208" s="112" t="str">
        <f>DBCS($AY206+15&amp;"日～"&amp;$AY206+21&amp;"日")</f>
        <v>２２日～２８日</v>
      </c>
      <c r="AL208" s="113" t="str">
        <f>IF(AND(AY206=7,AY210=0),"-",IF($AY214=3,"-",DBCS($AY206+22&amp;"日～"&amp;$AY206+28&amp;"日")))</f>
        <v>-</v>
      </c>
      <c r="AM208" s="250"/>
      <c r="AN208" s="229"/>
      <c r="AO208" s="232"/>
      <c r="AP208" s="235"/>
      <c r="AQ208" s="238"/>
      <c r="AR208" s="152"/>
      <c r="AS208" s="147"/>
      <c r="AT208" s="147"/>
      <c r="AU208" s="156"/>
      <c r="AV208" s="156"/>
      <c r="AW208" s="40"/>
      <c r="AX208" s="99" t="s">
        <v>90</v>
      </c>
      <c r="AY208" s="100">
        <f>DAY(EOMONTH(C204,0))</f>
        <v>31</v>
      </c>
      <c r="AZ208" s="3"/>
      <c r="BA208" s="211" t="s">
        <v>105</v>
      </c>
      <c r="BB208" s="212"/>
      <c r="BC208" s="212"/>
      <c r="BD208" s="212"/>
      <c r="BE208" s="212"/>
      <c r="BF208" s="212"/>
      <c r="BG208" s="213"/>
    </row>
    <row r="209" spans="1:59" s="4" customFormat="1" ht="17" customHeight="1" outlineLevel="1" x14ac:dyDescent="0.2">
      <c r="A209" s="3"/>
      <c r="B209" s="226"/>
      <c r="C209" s="219"/>
      <c r="D209" s="219"/>
      <c r="E209" s="219"/>
      <c r="F209" s="219"/>
      <c r="G209" s="219"/>
      <c r="H209" s="219"/>
      <c r="I209" s="219"/>
      <c r="J209" s="219"/>
      <c r="K209" s="219"/>
      <c r="L209" s="219"/>
      <c r="M209" s="219"/>
      <c r="N209" s="219"/>
      <c r="O209" s="219"/>
      <c r="P209" s="219"/>
      <c r="Q209" s="219"/>
      <c r="R209" s="219"/>
      <c r="S209" s="219"/>
      <c r="T209" s="219"/>
      <c r="U209" s="219"/>
      <c r="V209" s="219"/>
      <c r="W209" s="219"/>
      <c r="X209" s="219"/>
      <c r="Y209" s="219"/>
      <c r="Z209" s="219"/>
      <c r="AA209" s="219"/>
      <c r="AB209" s="219"/>
      <c r="AC209" s="219"/>
      <c r="AD209" s="219"/>
      <c r="AE209" s="219"/>
      <c r="AF209" s="219"/>
      <c r="AG209" s="209"/>
      <c r="AH209" s="93" t="str">
        <f ca="1">IF(AH210&gt;=0.285,"達成","未")</f>
        <v>未</v>
      </c>
      <c r="AI209" s="166" t="str">
        <f ca="1">IF(AI210&gt;=0.285,"達成","未")</f>
        <v>未</v>
      </c>
      <c r="AJ209" s="166" t="str">
        <f t="shared" ref="AJ209" ca="1" si="265">IF(AJ210&gt;=0.285,"達成","未")</f>
        <v>未</v>
      </c>
      <c r="AK209" s="166" t="str">
        <f t="shared" ref="AK209" ca="1" si="266">IF(AK210&gt;=0.285,"達成","未")</f>
        <v>未</v>
      </c>
      <c r="AL209" s="167" t="str">
        <f ca="1">IF(AL210="-","-",IF(AL210&gt;=0.285,"達成","未"))</f>
        <v>-</v>
      </c>
      <c r="AM209" s="251"/>
      <c r="AN209" s="230"/>
      <c r="AO209" s="233"/>
      <c r="AP209" s="236"/>
      <c r="AQ209" s="239"/>
      <c r="AR209" s="163"/>
      <c r="AS209" s="164"/>
      <c r="AT209" s="164"/>
      <c r="AU209" s="165"/>
      <c r="AV209" s="165"/>
      <c r="AW209" s="40"/>
      <c r="AX209" s="99"/>
      <c r="AY209" s="100"/>
      <c r="AZ209" s="3"/>
      <c r="BA209" s="160"/>
      <c r="BB209" s="161"/>
      <c r="BC209" s="161"/>
      <c r="BD209" s="161"/>
      <c r="BE209" s="161"/>
      <c r="BF209" s="161"/>
      <c r="BG209" s="162"/>
    </row>
    <row r="210" spans="1:59" s="4" customFormat="1" ht="20.149999999999999" customHeight="1" outlineLevel="1" thickBot="1" x14ac:dyDescent="0.25">
      <c r="B210" s="227"/>
      <c r="C210" s="220"/>
      <c r="D210" s="220"/>
      <c r="E210" s="220"/>
      <c r="F210" s="220"/>
      <c r="G210" s="220"/>
      <c r="H210" s="220"/>
      <c r="I210" s="220"/>
      <c r="J210" s="220"/>
      <c r="K210" s="220"/>
      <c r="L210" s="220"/>
      <c r="M210" s="220"/>
      <c r="N210" s="220"/>
      <c r="O210" s="220"/>
      <c r="P210" s="220"/>
      <c r="Q210" s="220"/>
      <c r="R210" s="220"/>
      <c r="S210" s="220"/>
      <c r="T210" s="220"/>
      <c r="U210" s="220"/>
      <c r="V210" s="220"/>
      <c r="W210" s="220"/>
      <c r="X210" s="220"/>
      <c r="Y210" s="220"/>
      <c r="Z210" s="220"/>
      <c r="AA210" s="220"/>
      <c r="AB210" s="220"/>
      <c r="AC210" s="220"/>
      <c r="AD210" s="220"/>
      <c r="AE210" s="220"/>
      <c r="AF210" s="220"/>
      <c r="AG210" s="210"/>
      <c r="AH210" s="114">
        <f ca="1">AVERAGE(AH211:AH216)</f>
        <v>0</v>
      </c>
      <c r="AI210" s="115">
        <f t="shared" ref="AI210:AK210" ca="1" si="267">AVERAGE(AI211:AI216)</f>
        <v>0</v>
      </c>
      <c r="AJ210" s="115">
        <f t="shared" ca="1" si="267"/>
        <v>0</v>
      </c>
      <c r="AK210" s="115">
        <f t="shared" ca="1" si="267"/>
        <v>0</v>
      </c>
      <c r="AL210" s="104" t="str">
        <f ca="1">IFERROR(AVERAGE(AL211:AL216),"-")</f>
        <v>-</v>
      </c>
      <c r="AM210" s="64"/>
      <c r="AN210" s="48">
        <f>AVERAGE(AN211:AN216)</f>
        <v>0</v>
      </c>
      <c r="AO210" s="30" t="str">
        <f>IF(AN210&gt;=0.285,"達成","未")</f>
        <v>未</v>
      </c>
      <c r="AP210" s="71"/>
      <c r="AQ210" s="72">
        <f>AVERAGE(AQ211:AQ216)</f>
        <v>0.11804321159540505</v>
      </c>
      <c r="AR210" s="62" t="s">
        <v>15</v>
      </c>
      <c r="AS210" s="49" t="s">
        <v>16</v>
      </c>
      <c r="AT210" s="50" t="s">
        <v>58</v>
      </c>
      <c r="AU210" s="38" t="s">
        <v>56</v>
      </c>
      <c r="AV210" s="153" t="s">
        <v>57</v>
      </c>
      <c r="AW210" s="60" t="s">
        <v>66</v>
      </c>
      <c r="AX210" s="214" t="s">
        <v>91</v>
      </c>
      <c r="AY210" s="215">
        <f>MOD(AY208-AY206,7)</f>
        <v>3</v>
      </c>
      <c r="AZ210" s="97" t="s">
        <v>106</v>
      </c>
      <c r="BA210" s="111"/>
      <c r="BB210" s="111" t="s">
        <v>83</v>
      </c>
      <c r="BC210" s="111" t="s">
        <v>84</v>
      </c>
      <c r="BD210" s="111" t="s">
        <v>85</v>
      </c>
      <c r="BE210" s="111" t="s">
        <v>86</v>
      </c>
      <c r="BF210" s="111" t="s">
        <v>87</v>
      </c>
      <c r="BG210" s="111" t="s">
        <v>101</v>
      </c>
    </row>
    <row r="211" spans="1:59" s="4" customFormat="1" ht="20.149999999999999" customHeight="1" outlineLevel="1" x14ac:dyDescent="0.2">
      <c r="B211" s="51" t="str">
        <f>IF($R$5&lt;&gt;"",$R$5,"-")</f>
        <v>A</v>
      </c>
      <c r="C211" s="84"/>
      <c r="D211" s="84"/>
      <c r="E211" s="84"/>
      <c r="F211" s="84"/>
      <c r="G211" s="84"/>
      <c r="H211" s="84"/>
      <c r="I211" s="84"/>
      <c r="J211" s="84"/>
      <c r="K211" s="84"/>
      <c r="L211" s="84"/>
      <c r="M211" s="84"/>
      <c r="N211" s="84"/>
      <c r="O211" s="84"/>
      <c r="P211" s="84"/>
      <c r="Q211" s="84"/>
      <c r="R211" s="84"/>
      <c r="S211" s="84"/>
      <c r="T211" s="84"/>
      <c r="U211" s="84"/>
      <c r="V211" s="84"/>
      <c r="W211" s="84"/>
      <c r="X211" s="84"/>
      <c r="Y211" s="84"/>
      <c r="Z211" s="84"/>
      <c r="AA211" s="84"/>
      <c r="AB211" s="84"/>
      <c r="AC211" s="84"/>
      <c r="AD211" s="84"/>
      <c r="AE211" s="84"/>
      <c r="AF211" s="84"/>
      <c r="AG211" s="61"/>
      <c r="AH211" s="122">
        <f ca="1">IFERROR(IF(B211="-","-",IF(AY206=7,COUNTIF(OFFSET($C211,0,0,1,$AY206),"○")/(7-BB211),(COUNTIF(OFFSET($C211,0,0,1,$AY206),"○")+COUNTIF(OFFSET($C211,-14,DAY(EOMONTH(C204-1,0))-7+$AY206,1,7-$AY206),"○"))/(7-BB211))),"-")</f>
        <v>0</v>
      </c>
      <c r="AI211" s="116">
        <f ca="1">IF($B211="-","-",COUNTIF(OFFSET($C211,0,$AY206,1,7),"○")/7-BC211)</f>
        <v>0</v>
      </c>
      <c r="AJ211" s="145">
        <f ca="1">IF($B211="-","-",COUNTIF(OFFSET($C211,0,$AY206,1,7),"○")/7-BD211)</f>
        <v>0</v>
      </c>
      <c r="AK211" s="145">
        <f ca="1">IF($B211="-","-",COUNTIF(OFFSET($C211,0,$AY206,1,7),"○")/7-BE211)</f>
        <v>0</v>
      </c>
      <c r="AL211" s="146" t="str">
        <f ca="1">IF($B211="-","-",IF((AY214+SIGN(AY206))&lt;5,"-",COUNTIF(OFFSET(C211,0,AY206+21,1,7),"○")/(7-BF211)))</f>
        <v>-</v>
      </c>
      <c r="AM211" s="65">
        <f>AU211</f>
        <v>0</v>
      </c>
      <c r="AN211" s="41">
        <f>IFERROR(AM211/AS211,"")</f>
        <v>0</v>
      </c>
      <c r="AO211" s="67" t="str">
        <f t="shared" ref="AO211:AO216" si="268">IFERROR(IF(B211="-",B211,IF(AM211/AS211&gt;=0.285,"達成","未")),"-")</f>
        <v>未</v>
      </c>
      <c r="AP211" s="73">
        <f t="shared" ref="AP211:AP216" si="269">AV211</f>
        <v>58</v>
      </c>
      <c r="AQ211" s="74">
        <f>IFERROR(AP211/AT211,"")</f>
        <v>0.1291759465478842</v>
      </c>
      <c r="AR211" s="150">
        <f>COUNT(C205:AG205)</f>
        <v>31</v>
      </c>
      <c r="AS211" s="157">
        <f t="shared" ref="AS211:AS216" si="270">IF(OR(B211="-",B211=""),0,IFERROR(AR211-COUNTIF(C211:AG211,"外"),))</f>
        <v>31</v>
      </c>
      <c r="AT211" s="151">
        <f t="shared" ref="AT211:AT216" si="271">AS211+AT197</f>
        <v>449</v>
      </c>
      <c r="AU211" s="151">
        <f t="shared" ref="AU211:AU216" si="272">COUNTIF(C211:AG211,"○")</f>
        <v>0</v>
      </c>
      <c r="AV211" s="151">
        <f t="shared" ref="AV211:AV216" si="273">AV197+AU211</f>
        <v>58</v>
      </c>
      <c r="AW211" s="98">
        <f>IF(C204&gt;DATE($K$6,$M$6,1),0,IF(SUM(AS211:AS216)=0,1,IF(AO210="達成",1,0)))</f>
        <v>0</v>
      </c>
      <c r="AX211" s="214"/>
      <c r="AY211" s="215"/>
      <c r="AZ211" s="98">
        <f>IF(C204&gt;DATE($K$6,$M$6,1),0,IF(SUM(AS211:AS216)=0,1,IF(AND(AH210&gt;0.285,AI210&gt;0.285,AJ210&gt;0.285,AK210&gt;0.285,AL210&gt;0.285),1,0)))</f>
        <v>0</v>
      </c>
      <c r="BA211" s="111" t="s">
        <v>95</v>
      </c>
      <c r="BB211" s="111">
        <f ca="1">IF(AY206=7,COUNTIF(OFFSET($C211,0,0,1,$AY206),"外"),COUNTIF(OFFSET($C211,0,0,1,$AY206),"外")+COUNTIF(OFFSET($C211,-13,DAY(EOMONTH(C204-1,0))-7+$AY206,1,7-$AY206),"外"))</f>
        <v>0</v>
      </c>
      <c r="BC211" s="111">
        <f ca="1">COUNTIF(OFFSET($C211,0,$AY206,1,7),"外")</f>
        <v>0</v>
      </c>
      <c r="BD211" s="111">
        <f ca="1">COUNTIF(OFFSET($C211,0,$AY206+7,1,7),"外")</f>
        <v>0</v>
      </c>
      <c r="BE211" s="111">
        <f ca="1">COUNTIF(OFFSET($C211,0,$AY206+14,1,7),"外")</f>
        <v>0</v>
      </c>
      <c r="BF211" s="111">
        <f ca="1">COUNTIF(OFFSET(C211,0,AY206+21,1,7),"外")</f>
        <v>0</v>
      </c>
      <c r="BG211" s="111">
        <f ca="1">SUM(BB211:BF211)</f>
        <v>0</v>
      </c>
    </row>
    <row r="212" spans="1:59" s="4" customFormat="1" ht="20.149999999999999" customHeight="1" outlineLevel="1" x14ac:dyDescent="0.2">
      <c r="B212" s="45" t="str">
        <f>IF($S$5&lt;&gt;"",$S$5,"-")</f>
        <v>B</v>
      </c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78"/>
      <c r="AH212" s="90">
        <f ca="1">IFERROR(IF(B197="-","-",IF(AY206=7,COUNTIF(OFFSET($C212,0,0,1,$AY206),"○")/(7-BB212),(COUNTIF(OFFSET($C212,0,0,1,$AY206),"○")+COUNTIF(OFFSET($C212,-14,DAY(EOMONTH(C204-1,0))-7+$AY206,1,7-$AY206),"○"))/(7-BB212))),"-")</f>
        <v>0</v>
      </c>
      <c r="AI212" s="89">
        <f ca="1">IF(B212="-","-",COUNTIF(OFFSET($C212,0,$AY206,1,7),"○")/7-BC212)</f>
        <v>0</v>
      </c>
      <c r="AJ212" s="89">
        <f ca="1">IF($B212="-","-",COUNTIF(OFFSET($C212,0,$AY207,1,7),"○")/7-BD212)</f>
        <v>0</v>
      </c>
      <c r="AK212" s="89">
        <f ca="1">IF($B212="-","-",COUNTIF(OFFSET($C212,0,$AY206,1,7),"○")/7-BE212)</f>
        <v>0</v>
      </c>
      <c r="AL212" s="105" t="str">
        <f ca="1">IF($B212="-","-",IF((AY214+SIGN(AY206))&lt;5,"-",COUNTIF(OFFSET(C212,0,AY206+21,1,7),"○")/(7-BF212)))</f>
        <v>-</v>
      </c>
      <c r="AM212" s="154">
        <f t="shared" ref="AM212:AM214" si="274">AU212</f>
        <v>0</v>
      </c>
      <c r="AN212" s="41">
        <f t="shared" ref="AN212" si="275">IFERROR(AM212/AS212,"")</f>
        <v>0</v>
      </c>
      <c r="AO212" s="66" t="str">
        <f t="shared" si="268"/>
        <v>未</v>
      </c>
      <c r="AP212" s="155">
        <f t="shared" si="269"/>
        <v>49</v>
      </c>
      <c r="AQ212" s="75">
        <f t="shared" ref="AQ212:AQ214" si="276">IFERROR(AP212/AT212,"")</f>
        <v>0.11085972850678733</v>
      </c>
      <c r="AR212" s="150">
        <f>COUNT(C205:AG205)</f>
        <v>31</v>
      </c>
      <c r="AS212" s="157">
        <f t="shared" si="270"/>
        <v>31</v>
      </c>
      <c r="AT212" s="151">
        <f t="shared" si="271"/>
        <v>442</v>
      </c>
      <c r="AU212" s="151">
        <f t="shared" si="272"/>
        <v>0</v>
      </c>
      <c r="AV212" s="151">
        <f t="shared" si="273"/>
        <v>49</v>
      </c>
      <c r="AW212" s="40"/>
      <c r="AX212" s="216" t="s">
        <v>92</v>
      </c>
      <c r="AY212" s="196">
        <f>SIGN(AY206)+SIGN(AY210)+AY214</f>
        <v>5</v>
      </c>
      <c r="BA212" s="111" t="s">
        <v>96</v>
      </c>
      <c r="BB212" s="111">
        <f ca="1">IF(AY206=7,COUNTIF(OFFSET($C212,0,0,1,$AY206),"外"),COUNTIF(OFFSET($C212,0,0,1,$AY206),"外")+COUNTIF(OFFSET($C212,-13,DAY(EOMONTH(C204-1,0))-7+$AY206,1,7-$AY206),"外"))</f>
        <v>0</v>
      </c>
      <c r="BC212" s="111">
        <f ca="1">COUNTIF(OFFSET($C212,0,$AY206,1,7),"外")</f>
        <v>0</v>
      </c>
      <c r="BD212" s="111">
        <f ca="1">COUNTIF(OFFSET($C212,0,$AY206+7,1,7),"外")</f>
        <v>0</v>
      </c>
      <c r="BE212" s="111">
        <f ca="1">COUNTIF(OFFSET($C212,0,$AY206+14,1,7),"外")</f>
        <v>0</v>
      </c>
      <c r="BF212" s="111">
        <f ca="1">COUNTIF(OFFSET(C212,0,AY206+21,1,7),"外")</f>
        <v>0</v>
      </c>
      <c r="BG212" s="111">
        <f t="shared" ref="BG212:BG214" ca="1" si="277">SUM(BB212:BF212)</f>
        <v>0</v>
      </c>
    </row>
    <row r="213" spans="1:59" s="4" customFormat="1" ht="20.149999999999999" customHeight="1" outlineLevel="1" x14ac:dyDescent="0.2">
      <c r="B213" s="45" t="str">
        <f>IF($T$5&lt;&gt;"",$T$5,"-")</f>
        <v>C</v>
      </c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78"/>
      <c r="AH213" s="90">
        <f ca="1">IFERROR(IF(B213="-","-",IF(AY206=7,COUNTIF(OFFSET($C213,0,0,1,$AY206),"○")/(7-BB213),(COUNTIF(OFFSET($C213,0,0,1,$AY206),"○")+COUNTIF(OFFSET($C213,-14,DAY(EOMONTH(C204-1,0))-7+$AY206,1,7-$AY206),"○"))/(7-BB213))),"-")</f>
        <v>0</v>
      </c>
      <c r="AI213" s="89">
        <f ca="1">IF(B213="-","-",COUNTIF(OFFSET($C213,0,$AY206,1,7),"○")/7-BC213)</f>
        <v>0</v>
      </c>
      <c r="AJ213" s="89">
        <f ca="1">IF($B213="-","-",COUNTIF(OFFSET($C213,0,$AY206,1,7),"○")/7-BD213)</f>
        <v>0</v>
      </c>
      <c r="AK213" s="89">
        <f ca="1">IF($B213="-","-",COUNTIF(OFFSET($C213,0,$AY206,1,7),"○")/7-BE213)</f>
        <v>0</v>
      </c>
      <c r="AL213" s="105" t="str">
        <f ca="1">IF($B213="-","-",IF((AY214+SIGN(AY206))&lt;5,"-",COUNTIF(OFFSET(C213,0,AY206+21,1,7),"○")/(7-BF213)))</f>
        <v>-</v>
      </c>
      <c r="AM213" s="154">
        <f t="shared" si="274"/>
        <v>0</v>
      </c>
      <c r="AN213" s="41">
        <f>IFERROR(AM213/AS213,"")</f>
        <v>0</v>
      </c>
      <c r="AO213" s="66" t="str">
        <f t="shared" si="268"/>
        <v>未</v>
      </c>
      <c r="AP213" s="155">
        <f t="shared" si="269"/>
        <v>51</v>
      </c>
      <c r="AQ213" s="75">
        <f t="shared" si="276"/>
        <v>0.11409395973154363</v>
      </c>
      <c r="AR213" s="150">
        <f>COUNT(C205:AG205)</f>
        <v>31</v>
      </c>
      <c r="AS213" s="157">
        <f t="shared" si="270"/>
        <v>31</v>
      </c>
      <c r="AT213" s="151">
        <f t="shared" si="271"/>
        <v>447</v>
      </c>
      <c r="AU213" s="151">
        <f t="shared" si="272"/>
        <v>0</v>
      </c>
      <c r="AV213" s="151">
        <f t="shared" si="273"/>
        <v>51</v>
      </c>
      <c r="AW213" s="40"/>
      <c r="AX213" s="217"/>
      <c r="AY213" s="197"/>
      <c r="BA213" s="111" t="s">
        <v>97</v>
      </c>
      <c r="BB213" s="111">
        <f ca="1">IF(AY206=7,COUNTIF(OFFSET($C213,0,0,1,$AY206),"外"),COUNTIF(OFFSET($C213,0,0,1,$AY206),"外")+COUNTIF(OFFSET($C213,-13,DAY(EOMONTH(C204-1,0))-7+$AY206,1,7-$AY206),"外"))</f>
        <v>0</v>
      </c>
      <c r="BC213" s="111">
        <f ca="1">COUNTIF(OFFSET($C213,0,$AY206,1,7),"外")</f>
        <v>0</v>
      </c>
      <c r="BD213" s="111">
        <f ca="1">COUNTIF(OFFSET($C213,0,$AY206+7,1,7),"外")</f>
        <v>0</v>
      </c>
      <c r="BE213" s="111">
        <f ca="1">COUNTIF(OFFSET($C213,0,$AY206+14,1,7),"外")</f>
        <v>0</v>
      </c>
      <c r="BF213" s="111">
        <f ca="1">COUNTIF(OFFSET(C213,0,AY206+21,1,7),"外")</f>
        <v>0</v>
      </c>
      <c r="BG213" s="111">
        <f t="shared" ca="1" si="277"/>
        <v>0</v>
      </c>
    </row>
    <row r="214" spans="1:59" s="4" customFormat="1" ht="20.149999999999999" customHeight="1" outlineLevel="1" x14ac:dyDescent="0.2">
      <c r="B214" s="45" t="str">
        <f>IF($U$5&lt;&gt;"",$U$5,"-")</f>
        <v>-</v>
      </c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78"/>
      <c r="AH214" s="90" t="str">
        <f ca="1">IFERROR(IF(B214="-","-",IF(AY206=7,COUNTIF(OFFSET($C214,0,0,1,$AY206),"○")/(7-BB214),(COUNTIF(OFFSET($C214,0,0,1,$AY206),"○")+COUNTIF(OFFSET($C214,-14,DAY(EOMONTH(C204-1,0))-7+$AY206,1,7-$AY206),"○"))/(7-BB214))),"-")</f>
        <v>-</v>
      </c>
      <c r="AI214" s="89" t="str">
        <f ca="1">IF(B214="-","-",COUNTIF(OFFSET($C214,0,$AY206,1,7),"○")/7-BC214)</f>
        <v>-</v>
      </c>
      <c r="AJ214" s="89" t="str">
        <f ca="1">IF($B214="-","-",COUNTIF(OFFSET($C214,0,$AY206,1,7),"○")/7-BD214)</f>
        <v>-</v>
      </c>
      <c r="AK214" s="89" t="str">
        <f ca="1">IF($B214="-","-",COUNTIF(OFFSET($C214,0,$AY206,1,7),"○")/7-BE214)</f>
        <v>-</v>
      </c>
      <c r="AL214" s="105" t="str">
        <f ca="1">IF($B214="-","-",IF((AY214+SIGN(AY206))&lt;5,"-",COUNTIF(OFFSET(C214,0,AY206+21,1,7),"○")/(7-BF214)))</f>
        <v>-</v>
      </c>
      <c r="AM214" s="154">
        <f t="shared" si="274"/>
        <v>0</v>
      </c>
      <c r="AN214" s="41" t="str">
        <f t="shared" ref="AN214:AN215" si="278">IFERROR(AM214/AS214,"")</f>
        <v/>
      </c>
      <c r="AO214" s="66" t="str">
        <f t="shared" si="268"/>
        <v>-</v>
      </c>
      <c r="AP214" s="155">
        <f t="shared" si="269"/>
        <v>0</v>
      </c>
      <c r="AQ214" s="75" t="str">
        <f t="shared" si="276"/>
        <v/>
      </c>
      <c r="AR214" s="150">
        <f>COUNT(C205:AG205)</f>
        <v>31</v>
      </c>
      <c r="AS214" s="157">
        <f t="shared" si="270"/>
        <v>0</v>
      </c>
      <c r="AT214" s="151">
        <f t="shared" si="271"/>
        <v>0</v>
      </c>
      <c r="AU214" s="151">
        <f t="shared" si="272"/>
        <v>0</v>
      </c>
      <c r="AV214" s="151">
        <f t="shared" si="273"/>
        <v>0</v>
      </c>
      <c r="AW214" s="40"/>
      <c r="AX214" s="194" t="s">
        <v>93</v>
      </c>
      <c r="AY214" s="196">
        <f>ROUNDDOWN((AY208-AY206)/7,0)</f>
        <v>3</v>
      </c>
      <c r="BA214" s="111" t="s">
        <v>98</v>
      </c>
      <c r="BB214" s="111">
        <f ca="1">IF(AY206=7,COUNTIF(OFFSET($C214,0,0,1,$AY206),"外"),COUNTIF(OFFSET($C214,0,0,1,$AY206),"外")+COUNTIF(OFFSET($C214,-13,DAY(EOMONTH(C204-1,0))-7+$AY206,1,7-$AY206),"外"))</f>
        <v>0</v>
      </c>
      <c r="BC214" s="111">
        <f ca="1">COUNTIF(OFFSET($C214,0,$AY206,1,7),"外")</f>
        <v>0</v>
      </c>
      <c r="BD214" s="111">
        <f ca="1">COUNTIF(OFFSET($C214,0,$AY206+7,1,7),"外")</f>
        <v>0</v>
      </c>
      <c r="BE214" s="111">
        <f ca="1">COUNTIF(OFFSET($C214,0,$AY206+14,1,7),"外")</f>
        <v>0</v>
      </c>
      <c r="BF214" s="111">
        <f ca="1">COUNTIF(OFFSET(C214,0,AY206+21,1,7),"外")</f>
        <v>0</v>
      </c>
      <c r="BG214" s="111">
        <f t="shared" ca="1" si="277"/>
        <v>0</v>
      </c>
    </row>
    <row r="215" spans="1:59" s="4" customFormat="1" ht="20.149999999999999" customHeight="1" outlineLevel="1" x14ac:dyDescent="0.2">
      <c r="B215" s="45" t="str">
        <f>IF($V$5&lt;&gt;"",$V$5,"-")</f>
        <v>-</v>
      </c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78"/>
      <c r="AH215" s="90" t="str">
        <f ca="1">IFERROR(IF(B215="-","-",IF(AY206=7,COUNTIF(OFFSET($C215,0,0,1,$AY206),"○")/(7-BB215),(COUNTIF(OFFSET($C215,0,0,1,$AY206),"○")+COUNTIF(OFFSET($C215,-14,DAY(EOMONTH(C204-1,0))-7+$AY206,1,7-$AY206),"○"))/(7-BB215))),"-")</f>
        <v>-</v>
      </c>
      <c r="AI215" s="89" t="str">
        <f ca="1">IF(B215="-","-",COUNTIF(OFFSET($C215,0,$AY206,1,7),"○")/7-BC215)</f>
        <v>-</v>
      </c>
      <c r="AJ215" s="89" t="str">
        <f ca="1">IF($B215="-","-",COUNTIF(OFFSET($C215,0,$AY206,1,7),"○")/7-BD215)</f>
        <v>-</v>
      </c>
      <c r="AK215" s="89" t="str">
        <f ca="1">IF($B215="-","-",COUNTIF(OFFSET($C215,0,$AY206,1,7),"○")/7-BE215)</f>
        <v>-</v>
      </c>
      <c r="AL215" s="105" t="str">
        <f ca="1">IF($B215="-","-",IF((AY214+SIGN(AY206))&lt;5,"-",COUNTIF(OFFSET(C215,0,AY206+21,1,7),"○")/(7-BF215)))</f>
        <v>-</v>
      </c>
      <c r="AM215" s="154">
        <f>AU215</f>
        <v>0</v>
      </c>
      <c r="AN215" s="41" t="str">
        <f t="shared" si="278"/>
        <v/>
      </c>
      <c r="AO215" s="66" t="str">
        <f t="shared" si="268"/>
        <v>-</v>
      </c>
      <c r="AP215" s="155">
        <f t="shared" si="269"/>
        <v>0</v>
      </c>
      <c r="AQ215" s="75" t="str">
        <f>IFERROR(AP215/AT215,"")</f>
        <v/>
      </c>
      <c r="AR215" s="150">
        <f>COUNT(C205:AG205)</f>
        <v>31</v>
      </c>
      <c r="AS215" s="157">
        <f t="shared" si="270"/>
        <v>0</v>
      </c>
      <c r="AT215" s="151">
        <f t="shared" si="271"/>
        <v>0</v>
      </c>
      <c r="AU215" s="151">
        <f t="shared" si="272"/>
        <v>0</v>
      </c>
      <c r="AV215" s="151">
        <f t="shared" si="273"/>
        <v>0</v>
      </c>
      <c r="AW215" s="40"/>
      <c r="AX215" s="195"/>
      <c r="AY215" s="197"/>
      <c r="BA215" s="111" t="s">
        <v>99</v>
      </c>
      <c r="BB215" s="111">
        <f ca="1">IF(AY206=7,COUNTIF(OFFSET($C215,0,0,1,$AY206),"外"),COUNTIF(OFFSET($C215,0,0,1,$AY206),"外")+COUNTIF(OFFSET($C215,-13,DAY(EOMONTH(C204-1,0))-7+$AY206,1,7-$AY206),"外"))</f>
        <v>0</v>
      </c>
      <c r="BC215" s="111">
        <f ca="1">COUNTIF(OFFSET($C215,0,$AY206,1,7),"外")</f>
        <v>0</v>
      </c>
      <c r="BD215" s="111">
        <f ca="1">COUNTIF(OFFSET($C215,0,$AY206+7,1,7),"外")</f>
        <v>0</v>
      </c>
      <c r="BE215" s="111">
        <f ca="1">COUNTIF(OFFSET($C215,0,$AY206+14,1,7),"外")</f>
        <v>0</v>
      </c>
      <c r="BF215" s="111">
        <f ca="1">COUNTIF(OFFSET(C215,0,AY206+21,1,7),"外")</f>
        <v>0</v>
      </c>
      <c r="BG215" s="111">
        <f ca="1">SUM(BB215:BF215)</f>
        <v>0</v>
      </c>
    </row>
    <row r="216" spans="1:59" s="4" customFormat="1" ht="20.149999999999999" customHeight="1" outlineLevel="1" thickBot="1" x14ac:dyDescent="0.25">
      <c r="B216" s="46" t="str">
        <f>IF($W$5&lt;&gt;"",$W$5,"-")</f>
        <v>-</v>
      </c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55"/>
      <c r="AH216" s="91" t="str">
        <f ca="1">IFERROR(IF(B216="-","-",IF(AY206=7,COUNTIF(OFFSET($C216,0,0,1,$AY206),"○")/(7-BB216),(COUNTIF(OFFSET($C216,0,0,1,$AY206),"○")+COUNTIF(OFFSET($C216,-14,DAY(EOMONTH(C204-1,0))-7+$AY206,1,7-$AY206),"○"))/(7-BB216))),"-")</f>
        <v>-</v>
      </c>
      <c r="AI216" s="92" t="str">
        <f ca="1">IF(B216="-","-",COUNTIF(OFFSET($C216,0,$AY206,1,7),"○")/7-BC216)</f>
        <v>-</v>
      </c>
      <c r="AJ216" s="92" t="str">
        <f ca="1">IF($B216="-","-",COUNTIF(OFFSET($C216,0,$AY206,1,7),"○")/7-BD216)</f>
        <v>-</v>
      </c>
      <c r="AK216" s="92" t="str">
        <f ca="1">IF($B216="-","-",COUNTIF(OFFSET($C216,0,$AY206,1,7),"○")/7-BE216)</f>
        <v>-</v>
      </c>
      <c r="AL216" s="106" t="str">
        <f ca="1">IF($B216="-","-",IF((AY214+SIGN(AY206))&lt;5,"-",COUNTIF(OFFSET(C216,0,AY206+21,1,7),"○")/(7-BF216)))</f>
        <v>-</v>
      </c>
      <c r="AM216" s="64">
        <f t="shared" ref="AM216" si="279">AU216</f>
        <v>0</v>
      </c>
      <c r="AN216" s="48" t="str">
        <f>IFERROR(AM216/AS216,"")</f>
        <v/>
      </c>
      <c r="AO216" s="30" t="str">
        <f t="shared" si="268"/>
        <v>-</v>
      </c>
      <c r="AP216" s="71">
        <f t="shared" si="269"/>
        <v>0</v>
      </c>
      <c r="AQ216" s="72" t="str">
        <f t="shared" ref="AQ216" si="280">IFERROR(AP216/AT216,"")</f>
        <v/>
      </c>
      <c r="AR216" s="150">
        <f>COUNT(C205:AG205)</f>
        <v>31</v>
      </c>
      <c r="AS216" s="157">
        <f t="shared" si="270"/>
        <v>0</v>
      </c>
      <c r="AT216" s="151">
        <f t="shared" si="271"/>
        <v>0</v>
      </c>
      <c r="AU216" s="151">
        <f t="shared" si="272"/>
        <v>0</v>
      </c>
      <c r="AV216" s="151">
        <f t="shared" si="273"/>
        <v>0</v>
      </c>
      <c r="AW216" s="40"/>
      <c r="AX216" s="101"/>
      <c r="AY216" s="102"/>
      <c r="BA216" s="111" t="s">
        <v>100</v>
      </c>
      <c r="BB216" s="111">
        <f ca="1">IF(AY206=7,COUNTIF(OFFSET($C216,0,0,1,$AY206),"外"),COUNTIF(OFFSET($C216,0,0,1,$AY206),"外")+COUNTIF(OFFSET($C216,-13,DAY(EOMONTH(C204-1,0))-7+$AY206,1,7-$AY206),"外"))</f>
        <v>0</v>
      </c>
      <c r="BC216" s="111">
        <f ca="1">COUNTIF(OFFSET($C216,0,$AY206,1,7),"外")</f>
        <v>0</v>
      </c>
      <c r="BD216" s="111">
        <f ca="1">COUNTIF(OFFSET($C216,0,$AY206+7,1,7),"外")</f>
        <v>0</v>
      </c>
      <c r="BE216" s="111">
        <f ca="1">COUNTIF(OFFSET($C216,0,$AY206+14,1,7),"外")</f>
        <v>0</v>
      </c>
      <c r="BF216" s="111">
        <f ca="1">COUNTIF(OFFSET(C216,0,AY206+21,1,7),"外")</f>
        <v>0</v>
      </c>
      <c r="BG216" s="111">
        <f t="shared" ref="BG216" ca="1" si="281">SUM(BB216:BF216)</f>
        <v>0</v>
      </c>
    </row>
    <row r="217" spans="1:59" s="4" customFormat="1" ht="13.5" outlineLevel="1" thickBot="1" x14ac:dyDescent="0.25">
      <c r="A217" s="2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2"/>
      <c r="AI217" s="2"/>
      <c r="AJ217" s="2"/>
      <c r="AK217" s="2"/>
      <c r="AL217" s="2"/>
      <c r="AM217" s="2"/>
      <c r="AN217" s="40"/>
      <c r="AO217" s="2"/>
      <c r="AP217" s="2"/>
      <c r="AQ217" s="2"/>
      <c r="AR217" s="32"/>
      <c r="AS217" s="32"/>
      <c r="AT217" s="32"/>
      <c r="AU217" s="32"/>
      <c r="AV217" s="32"/>
    </row>
    <row r="218" spans="1:59" s="4" customFormat="1" ht="13" customHeight="1" outlineLevel="1" x14ac:dyDescent="0.2">
      <c r="A218" s="2"/>
      <c r="B218" s="83" t="s">
        <v>0</v>
      </c>
      <c r="C218" s="252">
        <f>DATE(YEAR(C204),MONTH(C204)+1,DAY(C204))</f>
        <v>46023</v>
      </c>
      <c r="D218" s="253"/>
      <c r="E218" s="253"/>
      <c r="F218" s="253"/>
      <c r="G218" s="253"/>
      <c r="H218" s="253"/>
      <c r="I218" s="253"/>
      <c r="J218" s="253"/>
      <c r="K218" s="253"/>
      <c r="L218" s="253"/>
      <c r="M218" s="253"/>
      <c r="N218" s="253"/>
      <c r="O218" s="253"/>
      <c r="P218" s="253"/>
      <c r="Q218" s="253"/>
      <c r="R218" s="253"/>
      <c r="S218" s="253"/>
      <c r="T218" s="253"/>
      <c r="U218" s="253"/>
      <c r="V218" s="253"/>
      <c r="W218" s="253"/>
      <c r="X218" s="253"/>
      <c r="Y218" s="253"/>
      <c r="Z218" s="253"/>
      <c r="AA218" s="253"/>
      <c r="AB218" s="253"/>
      <c r="AC218" s="253"/>
      <c r="AD218" s="253"/>
      <c r="AE218" s="253"/>
      <c r="AF218" s="253"/>
      <c r="AG218" s="253"/>
      <c r="AH218" s="254" t="s">
        <v>113</v>
      </c>
      <c r="AI218" s="255"/>
      <c r="AJ218" s="255"/>
      <c r="AK218" s="255"/>
      <c r="AL218" s="256"/>
      <c r="AM218" s="260" t="s">
        <v>46</v>
      </c>
      <c r="AN218" s="261"/>
      <c r="AO218" s="262"/>
      <c r="AP218" s="266" t="s">
        <v>11</v>
      </c>
      <c r="AQ218" s="267"/>
      <c r="AR218" s="270" t="s">
        <v>15</v>
      </c>
      <c r="AS218" s="206" t="s">
        <v>16</v>
      </c>
      <c r="AT218" s="221" t="s">
        <v>17</v>
      </c>
      <c r="AU218" s="241"/>
      <c r="AV218" s="241"/>
      <c r="AW218" s="40"/>
      <c r="AX218" s="242" t="s">
        <v>88</v>
      </c>
      <c r="AY218" s="243"/>
      <c r="AZ218" s="2"/>
      <c r="BA218" s="2"/>
      <c r="BB218" s="2"/>
      <c r="BC218" s="2"/>
      <c r="BD218" s="2"/>
      <c r="BE218" s="2"/>
      <c r="BF218" s="2"/>
      <c r="BG218" s="2"/>
    </row>
    <row r="219" spans="1:59" s="4" customFormat="1" ht="13" customHeight="1" outlineLevel="1" x14ac:dyDescent="0.2">
      <c r="A219" s="2"/>
      <c r="B219" s="10" t="s">
        <v>1</v>
      </c>
      <c r="C219" s="11">
        <f>DATE(YEAR(C218),MONTH(C218),DAY(C218))</f>
        <v>46023</v>
      </c>
      <c r="D219" s="11">
        <f>IF(MONTH(DATE(YEAR(C219),MONTH(C219),DAY(C219)+1))=MONTH($C218),DATE(YEAR(C219),MONTH(C219),DAY(C219)+1),"")</f>
        <v>46024</v>
      </c>
      <c r="E219" s="11">
        <f t="shared" ref="E219:AG219" si="282">IF(MONTH(DATE(YEAR(D219),MONTH(D219),DAY(D219)+1))=MONTH($C218),DATE(YEAR(D219),MONTH(D219),DAY(D219)+1),"")</f>
        <v>46025</v>
      </c>
      <c r="F219" s="16">
        <f t="shared" si="282"/>
        <v>46026</v>
      </c>
      <c r="G219" s="11">
        <f t="shared" si="282"/>
        <v>46027</v>
      </c>
      <c r="H219" s="11">
        <f t="shared" si="282"/>
        <v>46028</v>
      </c>
      <c r="I219" s="11">
        <f t="shared" si="282"/>
        <v>46029</v>
      </c>
      <c r="J219" s="11">
        <f t="shared" si="282"/>
        <v>46030</v>
      </c>
      <c r="K219" s="11">
        <f t="shared" si="282"/>
        <v>46031</v>
      </c>
      <c r="L219" s="11">
        <f t="shared" si="282"/>
        <v>46032</v>
      </c>
      <c r="M219" s="11">
        <f t="shared" si="282"/>
        <v>46033</v>
      </c>
      <c r="N219" s="11">
        <f t="shared" si="282"/>
        <v>46034</v>
      </c>
      <c r="O219" s="11">
        <f t="shared" si="282"/>
        <v>46035</v>
      </c>
      <c r="P219" s="11">
        <f t="shared" si="282"/>
        <v>46036</v>
      </c>
      <c r="Q219" s="11">
        <f t="shared" si="282"/>
        <v>46037</v>
      </c>
      <c r="R219" s="11">
        <f t="shared" si="282"/>
        <v>46038</v>
      </c>
      <c r="S219" s="11">
        <f t="shared" si="282"/>
        <v>46039</v>
      </c>
      <c r="T219" s="11">
        <f t="shared" si="282"/>
        <v>46040</v>
      </c>
      <c r="U219" s="11">
        <f t="shared" si="282"/>
        <v>46041</v>
      </c>
      <c r="V219" s="11">
        <f t="shared" si="282"/>
        <v>46042</v>
      </c>
      <c r="W219" s="11">
        <f t="shared" si="282"/>
        <v>46043</v>
      </c>
      <c r="X219" s="11">
        <f t="shared" si="282"/>
        <v>46044</v>
      </c>
      <c r="Y219" s="11">
        <f t="shared" si="282"/>
        <v>46045</v>
      </c>
      <c r="Z219" s="11">
        <f t="shared" si="282"/>
        <v>46046</v>
      </c>
      <c r="AA219" s="11">
        <f t="shared" si="282"/>
        <v>46047</v>
      </c>
      <c r="AB219" s="11">
        <f t="shared" si="282"/>
        <v>46048</v>
      </c>
      <c r="AC219" s="11">
        <f t="shared" si="282"/>
        <v>46049</v>
      </c>
      <c r="AD219" s="11">
        <f t="shared" si="282"/>
        <v>46050</v>
      </c>
      <c r="AE219" s="11">
        <f t="shared" si="282"/>
        <v>46051</v>
      </c>
      <c r="AF219" s="11">
        <f t="shared" si="282"/>
        <v>46052</v>
      </c>
      <c r="AG219" s="29">
        <f t="shared" si="282"/>
        <v>46053</v>
      </c>
      <c r="AH219" s="257"/>
      <c r="AI219" s="258"/>
      <c r="AJ219" s="258"/>
      <c r="AK219" s="258"/>
      <c r="AL219" s="259"/>
      <c r="AM219" s="263"/>
      <c r="AN219" s="264"/>
      <c r="AO219" s="265"/>
      <c r="AP219" s="268"/>
      <c r="AQ219" s="269"/>
      <c r="AR219" s="271"/>
      <c r="AS219" s="207"/>
      <c r="AT219" s="221"/>
      <c r="AU219" s="241"/>
      <c r="AV219" s="241"/>
      <c r="AW219" s="40"/>
      <c r="AX219" s="244"/>
      <c r="AY219" s="245"/>
      <c r="AZ219" s="2"/>
      <c r="BA219" s="2"/>
      <c r="BB219" s="2"/>
      <c r="BC219" s="2"/>
      <c r="BD219" s="2"/>
      <c r="BE219" s="2"/>
      <c r="BF219" s="2"/>
      <c r="BG219" s="2"/>
    </row>
    <row r="220" spans="1:59" s="4" customFormat="1" ht="13" customHeight="1" outlineLevel="1" x14ac:dyDescent="0.2">
      <c r="A220" s="2"/>
      <c r="B220" s="10" t="s">
        <v>2</v>
      </c>
      <c r="C220" s="12" t="str">
        <f t="shared" ref="C220:AG220" si="283">TEXT(C219,"aaa")</f>
        <v>木</v>
      </c>
      <c r="D220" s="12" t="str">
        <f t="shared" si="283"/>
        <v>金</v>
      </c>
      <c r="E220" s="12" t="str">
        <f t="shared" si="283"/>
        <v>土</v>
      </c>
      <c r="F220" s="17" t="str">
        <f t="shared" si="283"/>
        <v>日</v>
      </c>
      <c r="G220" s="12" t="str">
        <f t="shared" si="283"/>
        <v>月</v>
      </c>
      <c r="H220" s="12" t="str">
        <f t="shared" si="283"/>
        <v>火</v>
      </c>
      <c r="I220" s="12" t="str">
        <f t="shared" si="283"/>
        <v>水</v>
      </c>
      <c r="J220" s="12" t="str">
        <f t="shared" si="283"/>
        <v>木</v>
      </c>
      <c r="K220" s="12" t="str">
        <f t="shared" si="283"/>
        <v>金</v>
      </c>
      <c r="L220" s="12" t="str">
        <f t="shared" si="283"/>
        <v>土</v>
      </c>
      <c r="M220" s="12" t="str">
        <f t="shared" si="283"/>
        <v>日</v>
      </c>
      <c r="N220" s="12" t="str">
        <f t="shared" si="283"/>
        <v>月</v>
      </c>
      <c r="O220" s="12" t="str">
        <f t="shared" si="283"/>
        <v>火</v>
      </c>
      <c r="P220" s="12" t="str">
        <f t="shared" si="283"/>
        <v>水</v>
      </c>
      <c r="Q220" s="12" t="str">
        <f t="shared" si="283"/>
        <v>木</v>
      </c>
      <c r="R220" s="12" t="str">
        <f t="shared" si="283"/>
        <v>金</v>
      </c>
      <c r="S220" s="12" t="str">
        <f t="shared" si="283"/>
        <v>土</v>
      </c>
      <c r="T220" s="12" t="str">
        <f t="shared" si="283"/>
        <v>日</v>
      </c>
      <c r="U220" s="12" t="str">
        <f t="shared" si="283"/>
        <v>月</v>
      </c>
      <c r="V220" s="12" t="str">
        <f t="shared" si="283"/>
        <v>火</v>
      </c>
      <c r="W220" s="12" t="str">
        <f t="shared" si="283"/>
        <v>水</v>
      </c>
      <c r="X220" s="12" t="str">
        <f t="shared" si="283"/>
        <v>木</v>
      </c>
      <c r="Y220" s="12" t="str">
        <f t="shared" si="283"/>
        <v>金</v>
      </c>
      <c r="Z220" s="12" t="str">
        <f t="shared" si="283"/>
        <v>土</v>
      </c>
      <c r="AA220" s="12" t="str">
        <f t="shared" si="283"/>
        <v>日</v>
      </c>
      <c r="AB220" s="12" t="str">
        <f t="shared" si="283"/>
        <v>月</v>
      </c>
      <c r="AC220" s="12" t="str">
        <f t="shared" si="283"/>
        <v>火</v>
      </c>
      <c r="AD220" s="12" t="str">
        <f t="shared" si="283"/>
        <v>水</v>
      </c>
      <c r="AE220" s="12" t="str">
        <f t="shared" si="283"/>
        <v>木</v>
      </c>
      <c r="AF220" s="12" t="str">
        <f t="shared" si="283"/>
        <v>金</v>
      </c>
      <c r="AG220" s="78" t="str">
        <f t="shared" si="283"/>
        <v>土</v>
      </c>
      <c r="AH220" s="246" t="s">
        <v>83</v>
      </c>
      <c r="AI220" s="247" t="s">
        <v>84</v>
      </c>
      <c r="AJ220" s="247" t="s">
        <v>85</v>
      </c>
      <c r="AK220" s="247" t="s">
        <v>86</v>
      </c>
      <c r="AL220" s="248" t="s">
        <v>87</v>
      </c>
      <c r="AM220" s="249" t="s">
        <v>40</v>
      </c>
      <c r="AN220" s="228" t="s">
        <v>12</v>
      </c>
      <c r="AO220" s="231" t="s">
        <v>47</v>
      </c>
      <c r="AP220" s="234" t="s">
        <v>40</v>
      </c>
      <c r="AQ220" s="237" t="s">
        <v>13</v>
      </c>
      <c r="AR220" s="240"/>
      <c r="AS220" s="221"/>
      <c r="AT220" s="221"/>
      <c r="AU220" s="149"/>
      <c r="AV220" s="149"/>
      <c r="AW220" s="40"/>
      <c r="AX220" s="223" t="s">
        <v>89</v>
      </c>
      <c r="AY220" s="224">
        <f>ABS(IF(WEEKDAY(C218,3)=0,7,WEEKDAY(C218,3)-7))</f>
        <v>4</v>
      </c>
      <c r="AZ220" s="2"/>
      <c r="BA220" s="2"/>
      <c r="BB220" s="2"/>
      <c r="BC220" s="2"/>
      <c r="BD220" s="2"/>
      <c r="BE220" s="2"/>
      <c r="BF220" s="2"/>
      <c r="BG220" s="2"/>
    </row>
    <row r="221" spans="1:59" s="4" customFormat="1" ht="27" customHeight="1" outlineLevel="1" x14ac:dyDescent="0.2">
      <c r="A221" s="3"/>
      <c r="B221" s="225" t="s">
        <v>3</v>
      </c>
      <c r="C221" s="218" t="str">
        <f>IFERROR(VLOOKUP(C219,祝日一覧!$A:$C,3,FALSE),"")</f>
        <v>元日</v>
      </c>
      <c r="D221" s="218" t="str">
        <f>IFERROR(VLOOKUP(D219,祝日一覧!$A:$C,3,FALSE),"")</f>
        <v>年末年始休暇</v>
      </c>
      <c r="E221" s="218" t="str">
        <f>IFERROR(VLOOKUP(E219,祝日一覧!$A:$C,3,FALSE),"")</f>
        <v>年末年始休暇</v>
      </c>
      <c r="F221" s="218" t="str">
        <f>IFERROR(VLOOKUP(F219,祝日一覧!$A:$C,3,FALSE),"")</f>
        <v/>
      </c>
      <c r="G221" s="218" t="str">
        <f>IFERROR(VLOOKUP(G219,祝日一覧!$A:$C,3,FALSE),"")</f>
        <v/>
      </c>
      <c r="H221" s="218" t="str">
        <f>IFERROR(VLOOKUP(H219,祝日一覧!$A:$C,3,FALSE),"")</f>
        <v/>
      </c>
      <c r="I221" s="218" t="str">
        <f>IFERROR(VLOOKUP(I219,祝日一覧!$A:$C,3,FALSE),"")</f>
        <v/>
      </c>
      <c r="J221" s="218" t="str">
        <f>IFERROR(VLOOKUP(J219,祝日一覧!$A:$C,3,FALSE),"")</f>
        <v/>
      </c>
      <c r="K221" s="218" t="str">
        <f>IFERROR(VLOOKUP(K219,祝日一覧!$A:$C,3,FALSE),"")</f>
        <v/>
      </c>
      <c r="L221" s="218" t="str">
        <f>IFERROR(VLOOKUP(L219,祝日一覧!$A:$C,3,FALSE),"")</f>
        <v/>
      </c>
      <c r="M221" s="218" t="str">
        <f>IFERROR(VLOOKUP(M219,祝日一覧!$A:$C,3,FALSE),"")</f>
        <v/>
      </c>
      <c r="N221" s="218" t="str">
        <f>IFERROR(VLOOKUP(N219,祝日一覧!$A:$C,3,FALSE),"")</f>
        <v>成人の日</v>
      </c>
      <c r="O221" s="218" t="str">
        <f>IFERROR(VLOOKUP(O219,祝日一覧!$A:$C,3,FALSE),"")</f>
        <v/>
      </c>
      <c r="P221" s="218" t="str">
        <f>IFERROR(VLOOKUP(P219,祝日一覧!$A:$C,3,FALSE),"")</f>
        <v/>
      </c>
      <c r="Q221" s="218" t="str">
        <f>IFERROR(VLOOKUP(Q219,祝日一覧!$A:$C,3,FALSE),"")</f>
        <v/>
      </c>
      <c r="R221" s="218" t="str">
        <f>IFERROR(VLOOKUP(R219,祝日一覧!$A:$C,3,FALSE),"")</f>
        <v/>
      </c>
      <c r="S221" s="218" t="str">
        <f>IFERROR(VLOOKUP(S219,祝日一覧!$A:$C,3,FALSE),"")</f>
        <v/>
      </c>
      <c r="T221" s="218" t="str">
        <f>IFERROR(VLOOKUP(T219,祝日一覧!$A:$C,3,FALSE),"")</f>
        <v/>
      </c>
      <c r="U221" s="218" t="str">
        <f>IFERROR(VLOOKUP(U219,祝日一覧!$A:$C,3,FALSE),"")</f>
        <v/>
      </c>
      <c r="V221" s="218" t="str">
        <f>IFERROR(VLOOKUP(V219,祝日一覧!$A:$C,3,FALSE),"")</f>
        <v/>
      </c>
      <c r="W221" s="218" t="str">
        <f>IFERROR(VLOOKUP(W219,祝日一覧!$A:$C,3,FALSE),"")</f>
        <v/>
      </c>
      <c r="X221" s="218" t="str">
        <f>IFERROR(VLOOKUP(X219,祝日一覧!$A:$C,3,FALSE),"")</f>
        <v/>
      </c>
      <c r="Y221" s="218" t="str">
        <f>IFERROR(VLOOKUP(Y219,祝日一覧!$A:$C,3,FALSE),"")</f>
        <v/>
      </c>
      <c r="Z221" s="218" t="str">
        <f>IFERROR(VLOOKUP(Z219,祝日一覧!$A:$C,3,FALSE),"")</f>
        <v/>
      </c>
      <c r="AA221" s="218" t="str">
        <f>IFERROR(VLOOKUP(AA219,祝日一覧!$A:$C,3,FALSE),"")</f>
        <v/>
      </c>
      <c r="AB221" s="218" t="str">
        <f>IFERROR(VLOOKUP(AB219,祝日一覧!$A:$C,3,FALSE),"")</f>
        <v/>
      </c>
      <c r="AC221" s="218" t="str">
        <f>IFERROR(VLOOKUP(AC219,祝日一覧!$A:$C,3,FALSE),"")</f>
        <v/>
      </c>
      <c r="AD221" s="218" t="str">
        <f>IFERROR(VLOOKUP(AD219,祝日一覧!$A:$C,3,FALSE),"")</f>
        <v/>
      </c>
      <c r="AE221" s="218" t="str">
        <f>IFERROR(VLOOKUP(AE219,祝日一覧!$A:$C,3,FALSE),"")</f>
        <v/>
      </c>
      <c r="AF221" s="218" t="str">
        <f>IFERROR(VLOOKUP(AF219,祝日一覧!$A:$C,3,FALSE),"")</f>
        <v/>
      </c>
      <c r="AG221" s="208" t="str">
        <f>IFERROR(VLOOKUP(AG219,祝日一覧!$A:$C,3,FALSE),"")</f>
        <v/>
      </c>
      <c r="AH221" s="246"/>
      <c r="AI221" s="247"/>
      <c r="AJ221" s="247"/>
      <c r="AK221" s="247"/>
      <c r="AL221" s="248"/>
      <c r="AM221" s="250"/>
      <c r="AN221" s="229"/>
      <c r="AO221" s="232"/>
      <c r="AP221" s="235"/>
      <c r="AQ221" s="238"/>
      <c r="AR221" s="240"/>
      <c r="AS221" s="221"/>
      <c r="AT221" s="222"/>
      <c r="AU221" s="148"/>
      <c r="AV221" s="149"/>
      <c r="AW221" s="40"/>
      <c r="AX221" s="223"/>
      <c r="AY221" s="224"/>
      <c r="AZ221" s="3"/>
      <c r="BA221" s="3"/>
      <c r="BB221" s="3"/>
      <c r="BC221" s="3"/>
      <c r="BD221" s="3"/>
      <c r="BE221" s="3"/>
      <c r="BF221" s="3"/>
      <c r="BG221" s="3"/>
    </row>
    <row r="222" spans="1:59" s="4" customFormat="1" ht="27" customHeight="1" outlineLevel="1" x14ac:dyDescent="0.2">
      <c r="A222" s="3"/>
      <c r="B222" s="226"/>
      <c r="C222" s="219"/>
      <c r="D222" s="219"/>
      <c r="E222" s="219"/>
      <c r="F222" s="219"/>
      <c r="G222" s="219"/>
      <c r="H222" s="219"/>
      <c r="I222" s="219"/>
      <c r="J222" s="219"/>
      <c r="K222" s="219"/>
      <c r="L222" s="219"/>
      <c r="M222" s="219"/>
      <c r="N222" s="219"/>
      <c r="O222" s="219"/>
      <c r="P222" s="219"/>
      <c r="Q222" s="219"/>
      <c r="R222" s="219"/>
      <c r="S222" s="219"/>
      <c r="T222" s="219"/>
      <c r="U222" s="219"/>
      <c r="V222" s="219"/>
      <c r="W222" s="219"/>
      <c r="X222" s="219"/>
      <c r="Y222" s="219"/>
      <c r="Z222" s="219"/>
      <c r="AA222" s="219"/>
      <c r="AB222" s="219"/>
      <c r="AC222" s="219"/>
      <c r="AD222" s="219"/>
      <c r="AE222" s="219"/>
      <c r="AF222" s="219"/>
      <c r="AG222" s="209"/>
      <c r="AH222" s="93" t="str">
        <f>IF($AY220=7,DBCS(1&amp;"日～"&amp;7&amp;"日"),DBCS("前"&amp;DAY(EOMONTH($C218-1,0))-6+$AY220&amp;"日～"&amp;$AY220&amp;"日"))</f>
        <v>前２９日～４日</v>
      </c>
      <c r="AI222" s="112" t="str">
        <f>DBCS($AY220+1&amp;"日～"&amp;$AY220+7&amp;"日")</f>
        <v>５日～１１日</v>
      </c>
      <c r="AJ222" s="112" t="str">
        <f>DBCS($AY220+8&amp;"日～"&amp;$AY220+14&amp;"日")</f>
        <v>１２日～１８日</v>
      </c>
      <c r="AK222" s="112" t="str">
        <f>DBCS($AY220+15&amp;"日～"&amp;$AY220+21&amp;"日")</f>
        <v>１９日～２５日</v>
      </c>
      <c r="AL222" s="113" t="str">
        <f>IF(AND(AY220=7,AY224=0),"-",IF($AY228=3,"-",DBCS($AY220+22&amp;"日～"&amp;$AY220+28&amp;"日")))</f>
        <v>-</v>
      </c>
      <c r="AM222" s="250"/>
      <c r="AN222" s="229"/>
      <c r="AO222" s="232"/>
      <c r="AP222" s="235"/>
      <c r="AQ222" s="238"/>
      <c r="AR222" s="152"/>
      <c r="AS222" s="147"/>
      <c r="AT222" s="147"/>
      <c r="AU222" s="156"/>
      <c r="AV222" s="156"/>
      <c r="AW222" s="40"/>
      <c r="AX222" s="99" t="s">
        <v>90</v>
      </c>
      <c r="AY222" s="100">
        <f>DAY(EOMONTH(C218,0))</f>
        <v>31</v>
      </c>
      <c r="AZ222" s="3"/>
      <c r="BA222" s="211" t="s">
        <v>105</v>
      </c>
      <c r="BB222" s="212"/>
      <c r="BC222" s="212"/>
      <c r="BD222" s="212"/>
      <c r="BE222" s="212"/>
      <c r="BF222" s="212"/>
      <c r="BG222" s="213"/>
    </row>
    <row r="223" spans="1:59" s="4" customFormat="1" ht="16.5" customHeight="1" outlineLevel="1" x14ac:dyDescent="0.2">
      <c r="A223" s="3"/>
      <c r="B223" s="226"/>
      <c r="C223" s="219"/>
      <c r="D223" s="219"/>
      <c r="E223" s="219"/>
      <c r="F223" s="219"/>
      <c r="G223" s="219"/>
      <c r="H223" s="219"/>
      <c r="I223" s="219"/>
      <c r="J223" s="219"/>
      <c r="K223" s="219"/>
      <c r="L223" s="219"/>
      <c r="M223" s="219"/>
      <c r="N223" s="219"/>
      <c r="O223" s="219"/>
      <c r="P223" s="219"/>
      <c r="Q223" s="219"/>
      <c r="R223" s="219"/>
      <c r="S223" s="219"/>
      <c r="T223" s="219"/>
      <c r="U223" s="219"/>
      <c r="V223" s="219"/>
      <c r="W223" s="219"/>
      <c r="X223" s="219"/>
      <c r="Y223" s="219"/>
      <c r="Z223" s="219"/>
      <c r="AA223" s="219"/>
      <c r="AB223" s="219"/>
      <c r="AC223" s="219"/>
      <c r="AD223" s="219"/>
      <c r="AE223" s="219"/>
      <c r="AF223" s="219"/>
      <c r="AG223" s="209"/>
      <c r="AH223" s="93" t="str">
        <f ca="1">IF(AH224&gt;=0.285,"達成","未")</f>
        <v>未</v>
      </c>
      <c r="AI223" s="166" t="str">
        <f ca="1">IF(AI224&gt;=0.285,"達成","未")</f>
        <v>未</v>
      </c>
      <c r="AJ223" s="166" t="str">
        <f t="shared" ref="AJ223" ca="1" si="284">IF(AJ224&gt;=0.285,"達成","未")</f>
        <v>未</v>
      </c>
      <c r="AK223" s="166" t="str">
        <f t="shared" ref="AK223" ca="1" si="285">IF(AK224&gt;=0.285,"達成","未")</f>
        <v>未</v>
      </c>
      <c r="AL223" s="167" t="str">
        <f ca="1">IF(AL224="-","-",IF(AL224&gt;=0.285,"達成","未"))</f>
        <v>-</v>
      </c>
      <c r="AM223" s="251"/>
      <c r="AN223" s="230"/>
      <c r="AO223" s="233"/>
      <c r="AP223" s="236"/>
      <c r="AQ223" s="239"/>
      <c r="AR223" s="163"/>
      <c r="AS223" s="164"/>
      <c r="AT223" s="164"/>
      <c r="AU223" s="165"/>
      <c r="AV223" s="165"/>
      <c r="AW223" s="40"/>
      <c r="AX223" s="99"/>
      <c r="AY223" s="100"/>
      <c r="AZ223" s="3"/>
      <c r="BA223" s="160"/>
      <c r="BB223" s="161"/>
      <c r="BC223" s="161"/>
      <c r="BD223" s="161"/>
      <c r="BE223" s="161"/>
      <c r="BF223" s="161"/>
      <c r="BG223" s="162"/>
    </row>
    <row r="224" spans="1:59" s="4" customFormat="1" ht="20.149999999999999" customHeight="1" outlineLevel="1" thickBot="1" x14ac:dyDescent="0.25">
      <c r="B224" s="227"/>
      <c r="C224" s="220"/>
      <c r="D224" s="220"/>
      <c r="E224" s="220"/>
      <c r="F224" s="220"/>
      <c r="G224" s="220"/>
      <c r="H224" s="220"/>
      <c r="I224" s="220"/>
      <c r="J224" s="220"/>
      <c r="K224" s="220"/>
      <c r="L224" s="220"/>
      <c r="M224" s="220"/>
      <c r="N224" s="220"/>
      <c r="O224" s="220"/>
      <c r="P224" s="220"/>
      <c r="Q224" s="220"/>
      <c r="R224" s="220"/>
      <c r="S224" s="220"/>
      <c r="T224" s="220"/>
      <c r="U224" s="220"/>
      <c r="V224" s="220"/>
      <c r="W224" s="220"/>
      <c r="X224" s="220"/>
      <c r="Y224" s="220"/>
      <c r="Z224" s="220"/>
      <c r="AA224" s="220"/>
      <c r="AB224" s="220"/>
      <c r="AC224" s="220"/>
      <c r="AD224" s="220"/>
      <c r="AE224" s="220"/>
      <c r="AF224" s="220"/>
      <c r="AG224" s="210"/>
      <c r="AH224" s="114">
        <f ca="1">AVERAGE(AH225:AH230)</f>
        <v>0</v>
      </c>
      <c r="AI224" s="115">
        <f t="shared" ref="AI224:AK224" ca="1" si="286">AVERAGE(AI225:AI230)</f>
        <v>0</v>
      </c>
      <c r="AJ224" s="115">
        <f t="shared" ca="1" si="286"/>
        <v>0</v>
      </c>
      <c r="AK224" s="115">
        <f t="shared" ca="1" si="286"/>
        <v>0</v>
      </c>
      <c r="AL224" s="104" t="str">
        <f ca="1">IFERROR(AVERAGE(AL225:AL230),"-")</f>
        <v>-</v>
      </c>
      <c r="AM224" s="64"/>
      <c r="AN224" s="48">
        <f>AVERAGE(AN225:AN230)</f>
        <v>0</v>
      </c>
      <c r="AO224" s="30" t="str">
        <f>IF(AN224&gt;=0.285,"達成","未")</f>
        <v>未</v>
      </c>
      <c r="AP224" s="71"/>
      <c r="AQ224" s="72">
        <f>AVERAGE(AQ225:AQ230)</f>
        <v>0.11037399144701859</v>
      </c>
      <c r="AR224" s="62" t="s">
        <v>15</v>
      </c>
      <c r="AS224" s="49" t="s">
        <v>16</v>
      </c>
      <c r="AT224" s="50" t="s">
        <v>58</v>
      </c>
      <c r="AU224" s="38" t="s">
        <v>56</v>
      </c>
      <c r="AV224" s="153" t="s">
        <v>57</v>
      </c>
      <c r="AW224" s="60" t="s">
        <v>66</v>
      </c>
      <c r="AX224" s="214" t="s">
        <v>91</v>
      </c>
      <c r="AY224" s="215">
        <f>MOD(AY222-AY220,7)</f>
        <v>6</v>
      </c>
      <c r="AZ224" s="97" t="s">
        <v>106</v>
      </c>
      <c r="BA224" s="111"/>
      <c r="BB224" s="111" t="s">
        <v>83</v>
      </c>
      <c r="BC224" s="111" t="s">
        <v>84</v>
      </c>
      <c r="BD224" s="111" t="s">
        <v>85</v>
      </c>
      <c r="BE224" s="111" t="s">
        <v>86</v>
      </c>
      <c r="BF224" s="111" t="s">
        <v>87</v>
      </c>
      <c r="BG224" s="111" t="s">
        <v>101</v>
      </c>
    </row>
    <row r="225" spans="1:59" s="4" customFormat="1" ht="20.149999999999999" customHeight="1" outlineLevel="1" x14ac:dyDescent="0.2">
      <c r="B225" s="51" t="str">
        <f>IF($R$5&lt;&gt;"",$R$5,"-")</f>
        <v>A</v>
      </c>
      <c r="C225" s="84"/>
      <c r="D225" s="84"/>
      <c r="E225" s="84"/>
      <c r="F225" s="84"/>
      <c r="G225" s="84"/>
      <c r="H225" s="84"/>
      <c r="I225" s="84"/>
      <c r="J225" s="84"/>
      <c r="K225" s="84"/>
      <c r="L225" s="84"/>
      <c r="M225" s="84"/>
      <c r="N225" s="84"/>
      <c r="O225" s="84"/>
      <c r="P225" s="84"/>
      <c r="Q225" s="84"/>
      <c r="R225" s="84"/>
      <c r="S225" s="84"/>
      <c r="T225" s="84"/>
      <c r="U225" s="84"/>
      <c r="V225" s="84"/>
      <c r="W225" s="84"/>
      <c r="X225" s="84"/>
      <c r="Y225" s="84"/>
      <c r="Z225" s="84"/>
      <c r="AA225" s="84"/>
      <c r="AB225" s="84"/>
      <c r="AC225" s="84"/>
      <c r="AD225" s="84"/>
      <c r="AE225" s="84"/>
      <c r="AF225" s="84"/>
      <c r="AG225" s="61"/>
      <c r="AH225" s="122">
        <f ca="1">IFERROR(IF(B225="-","-",IF(AY220=7,COUNTIF(OFFSET($C225,0,0,1,$AY220),"○")/(7-BB225),(COUNTIF(OFFSET($C225,0,0,1,$AY220),"○")+COUNTIF(OFFSET($C225,-14,DAY(EOMONTH(C218-1,0))-7+$AY220,1,7-$AY220),"○"))/(7-BB225))),"-")</f>
        <v>0</v>
      </c>
      <c r="AI225" s="116">
        <f ca="1">IF($B225="-","-",COUNTIF(OFFSET($C225,0,$AY220,1,7),"○")/7-BC225)</f>
        <v>0</v>
      </c>
      <c r="AJ225" s="145">
        <f ca="1">IF($B225="-","-",COUNTIF(OFFSET($C225,0,$AY220,1,7),"○")/7-BD225)</f>
        <v>0</v>
      </c>
      <c r="AK225" s="145">
        <f ca="1">IF($B225="-","-",COUNTIF(OFFSET($C225,0,$AY220,1,7),"○")/7-BE225)</f>
        <v>0</v>
      </c>
      <c r="AL225" s="146" t="str">
        <f ca="1">IF($B225="-","-",IF((AY228+SIGN(AY220))&lt;5,"-",COUNTIF(OFFSET(C225,0,AY220+21,1,7),"○")/(7-BF225)))</f>
        <v>-</v>
      </c>
      <c r="AM225" s="65">
        <f>AU225</f>
        <v>0</v>
      </c>
      <c r="AN225" s="41">
        <f>IFERROR(AM225/AS225,"")</f>
        <v>0</v>
      </c>
      <c r="AO225" s="67" t="str">
        <f t="shared" ref="AO225:AO230" si="287">IFERROR(IF(B225="-",B225,IF(AM225/AS225&gt;=0.285,"達成","未")),"-")</f>
        <v>未</v>
      </c>
      <c r="AP225" s="73">
        <f t="shared" ref="AP225:AP230" si="288">AV225</f>
        <v>58</v>
      </c>
      <c r="AQ225" s="74">
        <f>IFERROR(AP225/AT225,"")</f>
        <v>0.12083333333333333</v>
      </c>
      <c r="AR225" s="150">
        <f>COUNT(C219:AG219)</f>
        <v>31</v>
      </c>
      <c r="AS225" s="157">
        <f t="shared" ref="AS225:AS230" si="289">IF(OR(B225="-",B225=""),0,IFERROR(AR225-COUNTIF(C225:AG225,"外"),))</f>
        <v>31</v>
      </c>
      <c r="AT225" s="151">
        <f t="shared" ref="AT225:AT230" si="290">AS225+AT211</f>
        <v>480</v>
      </c>
      <c r="AU225" s="151">
        <f t="shared" ref="AU225:AU230" si="291">COUNTIF(C225:AG225,"○")</f>
        <v>0</v>
      </c>
      <c r="AV225" s="151">
        <f t="shared" ref="AV225:AV230" si="292">AV211+AU225</f>
        <v>58</v>
      </c>
      <c r="AW225" s="98">
        <f>IF(C218&gt;DATE($K$6,$M$6,1),0,IF(SUM(AS225:AS230)=0,1,IF(AO224="達成",1,0)))</f>
        <v>0</v>
      </c>
      <c r="AX225" s="214"/>
      <c r="AY225" s="215"/>
      <c r="AZ225" s="98">
        <f>IF(C218&gt;DATE($K$6,$M$6,1),0,IF(SUM(AS225:AS230)=0,1,IF(AND(AH224&gt;0.285,AI224&gt;0.285,AJ224&gt;0.285,AK224&gt;0.285,AL224&gt;0.285),1,0)))</f>
        <v>0</v>
      </c>
      <c r="BA225" s="111" t="s">
        <v>95</v>
      </c>
      <c r="BB225" s="111">
        <f ca="1">IF(AY220=7,COUNTIF(OFFSET($C225,0,0,1,$AY220),"外"),COUNTIF(OFFSET($C225,0,0,1,$AY220),"外")+COUNTIF(OFFSET($C225,-13,DAY(EOMONTH(C218-1,0))-7+$AY220,1,7-$AY220),"外"))</f>
        <v>0</v>
      </c>
      <c r="BC225" s="111">
        <f ca="1">COUNTIF(OFFSET($C225,0,$AY220,1,7),"外")</f>
        <v>0</v>
      </c>
      <c r="BD225" s="111">
        <f ca="1">COUNTIF(OFFSET($C225,0,$AY220+7,1,7),"外")</f>
        <v>0</v>
      </c>
      <c r="BE225" s="111">
        <f ca="1">COUNTIF(OFFSET($C225,0,$AY220+14,1,7),"外")</f>
        <v>0</v>
      </c>
      <c r="BF225" s="111">
        <f ca="1">COUNTIF(OFFSET(C225,0,AY220+21,1,7),"外")</f>
        <v>0</v>
      </c>
      <c r="BG225" s="111">
        <f ca="1">SUM(BB225:BF225)</f>
        <v>0</v>
      </c>
    </row>
    <row r="226" spans="1:59" s="4" customFormat="1" ht="20.149999999999999" customHeight="1" outlineLevel="1" x14ac:dyDescent="0.2">
      <c r="B226" s="45" t="str">
        <f>IF($S$5&lt;&gt;"",$S$5,"-")</f>
        <v>B</v>
      </c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78"/>
      <c r="AH226" s="90">
        <f ca="1">IFERROR(IF(B211="-","-",IF(AY220=7,COUNTIF(OFFSET($C226,0,0,1,$AY220),"○")/(7-BB226),(COUNTIF(OFFSET($C226,0,0,1,$AY220),"○")+COUNTIF(OFFSET($C226,-14,DAY(EOMONTH(C218-1,0))-7+$AY220,1,7-$AY220),"○"))/(7-BB226))),"-")</f>
        <v>0</v>
      </c>
      <c r="AI226" s="89">
        <f ca="1">IF(B226="-","-",COUNTIF(OFFSET($C226,0,$AY220,1,7),"○")/7-BC226)</f>
        <v>0</v>
      </c>
      <c r="AJ226" s="89">
        <f ca="1">IF($B226="-","-",COUNTIF(OFFSET($C226,0,$AY221,1,7),"○")/7-BD226)</f>
        <v>0</v>
      </c>
      <c r="AK226" s="89">
        <f ca="1">IF($B226="-","-",COUNTIF(OFFSET($C226,0,$AY220,1,7),"○")/7-BE226)</f>
        <v>0</v>
      </c>
      <c r="AL226" s="105" t="str">
        <f ca="1">IF($B226="-","-",IF((AY228+SIGN(AY220))&lt;5,"-",COUNTIF(OFFSET(C226,0,AY220+21,1,7),"○")/(7-BF226)))</f>
        <v>-</v>
      </c>
      <c r="AM226" s="154">
        <f t="shared" ref="AM226:AM228" si="293">AU226</f>
        <v>0</v>
      </c>
      <c r="AN226" s="41">
        <f t="shared" ref="AN226" si="294">IFERROR(AM226/AS226,"")</f>
        <v>0</v>
      </c>
      <c r="AO226" s="66" t="str">
        <f t="shared" si="287"/>
        <v>未</v>
      </c>
      <c r="AP226" s="155">
        <f t="shared" si="288"/>
        <v>49</v>
      </c>
      <c r="AQ226" s="75">
        <f t="shared" ref="AQ226:AQ228" si="295">IFERROR(AP226/AT226,"")</f>
        <v>0.10359408033826638</v>
      </c>
      <c r="AR226" s="150">
        <f>COUNT(C219:AG219)</f>
        <v>31</v>
      </c>
      <c r="AS226" s="157">
        <f t="shared" si="289"/>
        <v>31</v>
      </c>
      <c r="AT226" s="151">
        <f t="shared" si="290"/>
        <v>473</v>
      </c>
      <c r="AU226" s="151">
        <f t="shared" si="291"/>
        <v>0</v>
      </c>
      <c r="AV226" s="151">
        <f t="shared" si="292"/>
        <v>49</v>
      </c>
      <c r="AW226" s="40"/>
      <c r="AX226" s="216" t="s">
        <v>92</v>
      </c>
      <c r="AY226" s="196">
        <f>SIGN(AY220)+SIGN(AY224)+AY228</f>
        <v>5</v>
      </c>
      <c r="BA226" s="111" t="s">
        <v>96</v>
      </c>
      <c r="BB226" s="111">
        <f ca="1">IF(AY220=7,COUNTIF(OFFSET($C226,0,0,1,$AY220),"外"),COUNTIF(OFFSET($C226,0,0,1,$AY220),"外")+COUNTIF(OFFSET($C226,-13,DAY(EOMONTH(C218-1,0))-7+$AY220,1,7-$AY220),"外"))</f>
        <v>0</v>
      </c>
      <c r="BC226" s="111">
        <f ca="1">COUNTIF(OFFSET($C226,0,$AY220,1,7),"外")</f>
        <v>0</v>
      </c>
      <c r="BD226" s="111">
        <f ca="1">COUNTIF(OFFSET($C226,0,$AY220+7,1,7),"外")</f>
        <v>0</v>
      </c>
      <c r="BE226" s="111">
        <f ca="1">COUNTIF(OFFSET($C226,0,$AY220+14,1,7),"外")</f>
        <v>0</v>
      </c>
      <c r="BF226" s="111">
        <f ca="1">COUNTIF(OFFSET(C226,0,AY220+21,1,7),"外")</f>
        <v>0</v>
      </c>
      <c r="BG226" s="111">
        <f t="shared" ref="BG226:BG228" ca="1" si="296">SUM(BB226:BF226)</f>
        <v>0</v>
      </c>
    </row>
    <row r="227" spans="1:59" s="4" customFormat="1" ht="20.149999999999999" customHeight="1" outlineLevel="1" x14ac:dyDescent="0.2">
      <c r="B227" s="45" t="str">
        <f>IF($T$5&lt;&gt;"",$T$5,"-")</f>
        <v>C</v>
      </c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78"/>
      <c r="AH227" s="90">
        <f ca="1">IFERROR(IF(B227="-","-",IF(AY220=7,COUNTIF(OFFSET($C227,0,0,1,$AY220),"○")/(7-BB227),(COUNTIF(OFFSET($C227,0,0,1,$AY220),"○")+COUNTIF(OFFSET($C227,-14,DAY(EOMONTH(C218-1,0))-7+$AY220,1,7-$AY220),"○"))/(7-BB227))),"-")</f>
        <v>0</v>
      </c>
      <c r="AI227" s="89">
        <f ca="1">IF(B227="-","-",COUNTIF(OFFSET($C227,0,$AY220,1,7),"○")/7-BC227)</f>
        <v>0</v>
      </c>
      <c r="AJ227" s="89">
        <f ca="1">IF($B227="-","-",COUNTIF(OFFSET($C227,0,$AY220,1,7),"○")/7-BD227)</f>
        <v>0</v>
      </c>
      <c r="AK227" s="89">
        <f ca="1">IF($B227="-","-",COUNTIF(OFFSET($C227,0,$AY220,1,7),"○")/7-BE227)</f>
        <v>0</v>
      </c>
      <c r="AL227" s="105" t="str">
        <f ca="1">IF($B227="-","-",IF((AY228+SIGN(AY220))&lt;5,"-",COUNTIF(OFFSET(C227,0,AY220+21,1,7),"○")/(7-BF227)))</f>
        <v>-</v>
      </c>
      <c r="AM227" s="154">
        <f t="shared" si="293"/>
        <v>0</v>
      </c>
      <c r="AN227" s="41">
        <f>IFERROR(AM227/AS227,"")</f>
        <v>0</v>
      </c>
      <c r="AO227" s="66" t="str">
        <f t="shared" si="287"/>
        <v>未</v>
      </c>
      <c r="AP227" s="155">
        <f t="shared" si="288"/>
        <v>51</v>
      </c>
      <c r="AQ227" s="75">
        <f t="shared" si="295"/>
        <v>0.10669456066945607</v>
      </c>
      <c r="AR227" s="150">
        <f>COUNT(C219:AG219)</f>
        <v>31</v>
      </c>
      <c r="AS227" s="157">
        <f t="shared" si="289"/>
        <v>31</v>
      </c>
      <c r="AT227" s="151">
        <f t="shared" si="290"/>
        <v>478</v>
      </c>
      <c r="AU227" s="151">
        <f t="shared" si="291"/>
        <v>0</v>
      </c>
      <c r="AV227" s="151">
        <f t="shared" si="292"/>
        <v>51</v>
      </c>
      <c r="AW227" s="40"/>
      <c r="AX227" s="217"/>
      <c r="AY227" s="197"/>
      <c r="BA227" s="111" t="s">
        <v>97</v>
      </c>
      <c r="BB227" s="111">
        <f ca="1">IF(AY220=7,COUNTIF(OFFSET($C227,0,0,1,$AY220),"外"),COUNTIF(OFFSET($C227,0,0,1,$AY220),"外")+COUNTIF(OFFSET($C227,-13,DAY(EOMONTH(C218-1,0))-7+$AY220,1,7-$AY220),"外"))</f>
        <v>0</v>
      </c>
      <c r="BC227" s="111">
        <f ca="1">COUNTIF(OFFSET($C227,0,$AY220,1,7),"外")</f>
        <v>0</v>
      </c>
      <c r="BD227" s="111">
        <f ca="1">COUNTIF(OFFSET($C227,0,$AY220+7,1,7),"外")</f>
        <v>0</v>
      </c>
      <c r="BE227" s="111">
        <f ca="1">COUNTIF(OFFSET($C227,0,$AY220+14,1,7),"外")</f>
        <v>0</v>
      </c>
      <c r="BF227" s="111">
        <f ca="1">COUNTIF(OFFSET(C227,0,AY220+21,1,7),"外")</f>
        <v>0</v>
      </c>
      <c r="BG227" s="111">
        <f t="shared" ca="1" si="296"/>
        <v>0</v>
      </c>
    </row>
    <row r="228" spans="1:59" s="4" customFormat="1" ht="20.149999999999999" customHeight="1" outlineLevel="1" x14ac:dyDescent="0.2">
      <c r="B228" s="45" t="str">
        <f>IF($U$5&lt;&gt;"",$U$5,"-")</f>
        <v>-</v>
      </c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78"/>
      <c r="AH228" s="90" t="str">
        <f ca="1">IFERROR(IF(B228="-","-",IF(AY220=7,COUNTIF(OFFSET($C228,0,0,1,$AY220),"○")/(7-BB228),(COUNTIF(OFFSET($C228,0,0,1,$AY220),"○")+COUNTIF(OFFSET($C228,-14,DAY(EOMONTH(C218-1,0))-7+$AY220,1,7-$AY220),"○"))/(7-BB228))),"-")</f>
        <v>-</v>
      </c>
      <c r="AI228" s="89" t="str">
        <f ca="1">IF(B228="-","-",COUNTIF(OFFSET($C228,0,$AY220,1,7),"○")/7-BC228)</f>
        <v>-</v>
      </c>
      <c r="AJ228" s="89" t="str">
        <f ca="1">IF($B228="-","-",COUNTIF(OFFSET($C228,0,$AY220,1,7),"○")/7-BD228)</f>
        <v>-</v>
      </c>
      <c r="AK228" s="89" t="str">
        <f ca="1">IF($B228="-","-",COUNTIF(OFFSET($C228,0,$AY220,1,7),"○")/7-BE228)</f>
        <v>-</v>
      </c>
      <c r="AL228" s="105" t="str">
        <f ca="1">IF($B228="-","-",IF((AY228+SIGN(AY220))&lt;5,"-",COUNTIF(OFFSET(C228,0,AY220+21,1,7),"○")/(7-BF228)))</f>
        <v>-</v>
      </c>
      <c r="AM228" s="154">
        <f t="shared" si="293"/>
        <v>0</v>
      </c>
      <c r="AN228" s="41" t="str">
        <f t="shared" ref="AN228:AN229" si="297">IFERROR(AM228/AS228,"")</f>
        <v/>
      </c>
      <c r="AO228" s="66" t="str">
        <f t="shared" si="287"/>
        <v>-</v>
      </c>
      <c r="AP228" s="155">
        <f t="shared" si="288"/>
        <v>0</v>
      </c>
      <c r="AQ228" s="75" t="str">
        <f t="shared" si="295"/>
        <v/>
      </c>
      <c r="AR228" s="150">
        <f>COUNT(C219:AG219)</f>
        <v>31</v>
      </c>
      <c r="AS228" s="157">
        <f t="shared" si="289"/>
        <v>0</v>
      </c>
      <c r="AT228" s="151">
        <f t="shared" si="290"/>
        <v>0</v>
      </c>
      <c r="AU228" s="151">
        <f t="shared" si="291"/>
        <v>0</v>
      </c>
      <c r="AV228" s="151">
        <f t="shared" si="292"/>
        <v>0</v>
      </c>
      <c r="AW228" s="40"/>
      <c r="AX228" s="194" t="s">
        <v>93</v>
      </c>
      <c r="AY228" s="196">
        <f>ROUNDDOWN((AY222-AY220)/7,0)</f>
        <v>3</v>
      </c>
      <c r="BA228" s="111" t="s">
        <v>98</v>
      </c>
      <c r="BB228" s="111">
        <f ca="1">IF(AY220=7,COUNTIF(OFFSET($C228,0,0,1,$AY220),"外"),COUNTIF(OFFSET($C228,0,0,1,$AY220),"外")+COUNTIF(OFFSET($C228,-13,DAY(EOMONTH(C218-1,0))-7+$AY220,1,7-$AY220),"外"))</f>
        <v>0</v>
      </c>
      <c r="BC228" s="111">
        <f ca="1">COUNTIF(OFFSET($C228,0,$AY220,1,7),"外")</f>
        <v>0</v>
      </c>
      <c r="BD228" s="111">
        <f ca="1">COUNTIF(OFFSET($C228,0,$AY220+7,1,7),"外")</f>
        <v>0</v>
      </c>
      <c r="BE228" s="111">
        <f ca="1">COUNTIF(OFFSET($C228,0,$AY220+14,1,7),"外")</f>
        <v>0</v>
      </c>
      <c r="BF228" s="111">
        <f ca="1">COUNTIF(OFFSET(C228,0,AY220+21,1,7),"外")</f>
        <v>0</v>
      </c>
      <c r="BG228" s="111">
        <f t="shared" ca="1" si="296"/>
        <v>0</v>
      </c>
    </row>
    <row r="229" spans="1:59" s="4" customFormat="1" ht="20.149999999999999" customHeight="1" outlineLevel="1" x14ac:dyDescent="0.2">
      <c r="B229" s="45" t="str">
        <f>IF($V$5&lt;&gt;"",$V$5,"-")</f>
        <v>-</v>
      </c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78"/>
      <c r="AH229" s="90" t="str">
        <f ca="1">IFERROR(IF(B229="-","-",IF(AY220=7,COUNTIF(OFFSET($C229,0,0,1,$AY220),"○")/(7-BB229),(COUNTIF(OFFSET($C229,0,0,1,$AY220),"○")+COUNTIF(OFFSET($C229,-14,DAY(EOMONTH(C218-1,0))-7+$AY220,1,7-$AY220),"○"))/(7-BB229))),"-")</f>
        <v>-</v>
      </c>
      <c r="AI229" s="89" t="str">
        <f ca="1">IF(B229="-","-",COUNTIF(OFFSET($C229,0,$AY220,1,7),"○")/7-BC229)</f>
        <v>-</v>
      </c>
      <c r="AJ229" s="89" t="str">
        <f ca="1">IF($B229="-","-",COUNTIF(OFFSET($C229,0,$AY220,1,7),"○")/7-BD229)</f>
        <v>-</v>
      </c>
      <c r="AK229" s="89" t="str">
        <f ca="1">IF($B229="-","-",COUNTIF(OFFSET($C229,0,$AY220,1,7),"○")/7-BE229)</f>
        <v>-</v>
      </c>
      <c r="AL229" s="105" t="str">
        <f ca="1">IF($B229="-","-",IF((AY228+SIGN(AY220))&lt;5,"-",COUNTIF(OFFSET(C229,0,AY220+21,1,7),"○")/(7-BF229)))</f>
        <v>-</v>
      </c>
      <c r="AM229" s="154">
        <f>AU229</f>
        <v>0</v>
      </c>
      <c r="AN229" s="41" t="str">
        <f t="shared" si="297"/>
        <v/>
      </c>
      <c r="AO229" s="66" t="str">
        <f t="shared" si="287"/>
        <v>-</v>
      </c>
      <c r="AP229" s="155">
        <f t="shared" si="288"/>
        <v>0</v>
      </c>
      <c r="AQ229" s="75" t="str">
        <f>IFERROR(AP229/AT229,"")</f>
        <v/>
      </c>
      <c r="AR229" s="150">
        <f>COUNT(C219:AG219)</f>
        <v>31</v>
      </c>
      <c r="AS229" s="157">
        <f t="shared" si="289"/>
        <v>0</v>
      </c>
      <c r="AT229" s="151">
        <f t="shared" si="290"/>
        <v>0</v>
      </c>
      <c r="AU229" s="151">
        <f t="shared" si="291"/>
        <v>0</v>
      </c>
      <c r="AV229" s="151">
        <f t="shared" si="292"/>
        <v>0</v>
      </c>
      <c r="AW229" s="40"/>
      <c r="AX229" s="195"/>
      <c r="AY229" s="197"/>
      <c r="BA229" s="111" t="s">
        <v>99</v>
      </c>
      <c r="BB229" s="111">
        <f ca="1">IF(AY220=7,COUNTIF(OFFSET($C229,0,0,1,$AY220),"外"),COUNTIF(OFFSET($C229,0,0,1,$AY220),"外")+COUNTIF(OFFSET($C229,-13,DAY(EOMONTH(C218-1,0))-7+$AY220,1,7-$AY220),"外"))</f>
        <v>0</v>
      </c>
      <c r="BC229" s="111">
        <f ca="1">COUNTIF(OFFSET($C229,0,$AY220,1,7),"外")</f>
        <v>0</v>
      </c>
      <c r="BD229" s="111">
        <f ca="1">COUNTIF(OFFSET($C229,0,$AY220+7,1,7),"外")</f>
        <v>0</v>
      </c>
      <c r="BE229" s="111">
        <f ca="1">COUNTIF(OFFSET($C229,0,$AY220+14,1,7),"外")</f>
        <v>0</v>
      </c>
      <c r="BF229" s="111">
        <f ca="1">COUNTIF(OFFSET(C229,0,AY220+21,1,7),"外")</f>
        <v>0</v>
      </c>
      <c r="BG229" s="111">
        <f ca="1">SUM(BB229:BF229)</f>
        <v>0</v>
      </c>
    </row>
    <row r="230" spans="1:59" s="4" customFormat="1" ht="20.149999999999999" customHeight="1" outlineLevel="1" thickBot="1" x14ac:dyDescent="0.25">
      <c r="B230" s="46" t="str">
        <f>IF($W$5&lt;&gt;"",$W$5,"-")</f>
        <v>-</v>
      </c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55"/>
      <c r="AH230" s="91" t="str">
        <f ca="1">IFERROR(IF(B230="-","-",IF(AY220=7,COUNTIF(OFFSET($C230,0,0,1,$AY220),"○")/(7-BB230),(COUNTIF(OFFSET($C230,0,0,1,$AY220),"○")+COUNTIF(OFFSET($C230,-14,DAY(EOMONTH(C218-1,0))-7+$AY220,1,7-$AY220),"○"))/(7-BB230))),"-")</f>
        <v>-</v>
      </c>
      <c r="AI230" s="92" t="str">
        <f ca="1">IF(B230="-","-",COUNTIF(OFFSET($C230,0,$AY220,1,7),"○")/7-BC230)</f>
        <v>-</v>
      </c>
      <c r="AJ230" s="92" t="str">
        <f ca="1">IF($B230="-","-",COUNTIF(OFFSET($C230,0,$AY220,1,7),"○")/7-BD230)</f>
        <v>-</v>
      </c>
      <c r="AK230" s="92" t="str">
        <f ca="1">IF($B230="-","-",COUNTIF(OFFSET($C230,0,$AY220,1,7),"○")/7-BE230)</f>
        <v>-</v>
      </c>
      <c r="AL230" s="106" t="str">
        <f ca="1">IF($B230="-","-",IF((AY228+SIGN(AY220))&lt;5,"-",COUNTIF(OFFSET(C230,0,AY220+21,1,7),"○")/(7-BF230)))</f>
        <v>-</v>
      </c>
      <c r="AM230" s="64">
        <f t="shared" ref="AM230" si="298">AU230</f>
        <v>0</v>
      </c>
      <c r="AN230" s="48" t="str">
        <f>IFERROR(AM230/AS230,"")</f>
        <v/>
      </c>
      <c r="AO230" s="30" t="str">
        <f t="shared" si="287"/>
        <v>-</v>
      </c>
      <c r="AP230" s="71">
        <f t="shared" si="288"/>
        <v>0</v>
      </c>
      <c r="AQ230" s="72" t="str">
        <f t="shared" ref="AQ230" si="299">IFERROR(AP230/AT230,"")</f>
        <v/>
      </c>
      <c r="AR230" s="150">
        <f>COUNT(C219:AG219)</f>
        <v>31</v>
      </c>
      <c r="AS230" s="157">
        <f t="shared" si="289"/>
        <v>0</v>
      </c>
      <c r="AT230" s="151">
        <f t="shared" si="290"/>
        <v>0</v>
      </c>
      <c r="AU230" s="151">
        <f t="shared" si="291"/>
        <v>0</v>
      </c>
      <c r="AV230" s="151">
        <f t="shared" si="292"/>
        <v>0</v>
      </c>
      <c r="AW230" s="40"/>
      <c r="AX230" s="101"/>
      <c r="AY230" s="102"/>
      <c r="BA230" s="111" t="s">
        <v>100</v>
      </c>
      <c r="BB230" s="111">
        <f ca="1">IF(AY220=7,COUNTIF(OFFSET($C230,0,0,1,$AY220),"外"),COUNTIF(OFFSET($C230,0,0,1,$AY220),"外")+COUNTIF(OFFSET($C230,-13,DAY(EOMONTH(C218-1,0))-7+$AY220,1,7-$AY220),"外"))</f>
        <v>0</v>
      </c>
      <c r="BC230" s="111">
        <f ca="1">COUNTIF(OFFSET($C230,0,$AY220,1,7),"外")</f>
        <v>0</v>
      </c>
      <c r="BD230" s="111">
        <f ca="1">COUNTIF(OFFSET($C230,0,$AY220+7,1,7),"外")</f>
        <v>0</v>
      </c>
      <c r="BE230" s="111">
        <f ca="1">COUNTIF(OFFSET($C230,0,$AY220+14,1,7),"外")</f>
        <v>0</v>
      </c>
      <c r="BF230" s="111">
        <f ca="1">COUNTIF(OFFSET(C230,0,AY220+21,1,7),"外")</f>
        <v>0</v>
      </c>
      <c r="BG230" s="111">
        <f t="shared" ref="BG230" ca="1" si="300">SUM(BB230:BF230)</f>
        <v>0</v>
      </c>
    </row>
    <row r="231" spans="1:59" s="1" customFormat="1" ht="13.5" outlineLevel="1" thickBot="1" x14ac:dyDescent="0.25">
      <c r="A231" s="2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2"/>
      <c r="AI231" s="2"/>
      <c r="AJ231" s="2"/>
      <c r="AK231" s="2"/>
      <c r="AL231" s="2"/>
      <c r="AM231" s="2"/>
      <c r="AN231" s="40"/>
      <c r="AO231" s="2"/>
      <c r="AP231" s="2"/>
      <c r="AQ231" s="2"/>
      <c r="AR231" s="32"/>
      <c r="AS231" s="32"/>
      <c r="AT231" s="32"/>
      <c r="AU231" s="32"/>
      <c r="AV231" s="32"/>
      <c r="AW231" s="4"/>
      <c r="AX231" s="96"/>
      <c r="AY231" s="96"/>
    </row>
    <row r="232" spans="1:59" s="4" customFormat="1" ht="13" customHeight="1" outlineLevel="1" x14ac:dyDescent="0.2">
      <c r="A232" s="2"/>
      <c r="B232" s="83" t="s">
        <v>0</v>
      </c>
      <c r="C232" s="252">
        <f>DATE(YEAR(C218),MONTH(C218)+1,DAY(C218))</f>
        <v>46054</v>
      </c>
      <c r="D232" s="253"/>
      <c r="E232" s="253"/>
      <c r="F232" s="253"/>
      <c r="G232" s="253"/>
      <c r="H232" s="253"/>
      <c r="I232" s="253"/>
      <c r="J232" s="253"/>
      <c r="K232" s="253"/>
      <c r="L232" s="253"/>
      <c r="M232" s="253"/>
      <c r="N232" s="253"/>
      <c r="O232" s="253"/>
      <c r="P232" s="253"/>
      <c r="Q232" s="253"/>
      <c r="R232" s="253"/>
      <c r="S232" s="253"/>
      <c r="T232" s="253"/>
      <c r="U232" s="253"/>
      <c r="V232" s="253"/>
      <c r="W232" s="253"/>
      <c r="X232" s="253"/>
      <c r="Y232" s="253"/>
      <c r="Z232" s="253"/>
      <c r="AA232" s="253"/>
      <c r="AB232" s="253"/>
      <c r="AC232" s="253"/>
      <c r="AD232" s="253"/>
      <c r="AE232" s="253"/>
      <c r="AF232" s="253"/>
      <c r="AG232" s="253"/>
      <c r="AH232" s="254" t="s">
        <v>113</v>
      </c>
      <c r="AI232" s="255"/>
      <c r="AJ232" s="255"/>
      <c r="AK232" s="255"/>
      <c r="AL232" s="256"/>
      <c r="AM232" s="260" t="s">
        <v>46</v>
      </c>
      <c r="AN232" s="261"/>
      <c r="AO232" s="262"/>
      <c r="AP232" s="266" t="s">
        <v>11</v>
      </c>
      <c r="AQ232" s="267"/>
      <c r="AR232" s="270" t="s">
        <v>15</v>
      </c>
      <c r="AS232" s="206" t="s">
        <v>16</v>
      </c>
      <c r="AT232" s="221" t="s">
        <v>17</v>
      </c>
      <c r="AU232" s="241"/>
      <c r="AV232" s="241"/>
      <c r="AW232" s="40"/>
      <c r="AX232" s="242" t="s">
        <v>88</v>
      </c>
      <c r="AY232" s="243"/>
      <c r="AZ232" s="2"/>
      <c r="BA232" s="2"/>
      <c r="BB232" s="2"/>
      <c r="BC232" s="2"/>
      <c r="BD232" s="2"/>
      <c r="BE232" s="2"/>
      <c r="BF232" s="2"/>
      <c r="BG232" s="2"/>
    </row>
    <row r="233" spans="1:59" s="4" customFormat="1" ht="13" customHeight="1" outlineLevel="1" x14ac:dyDescent="0.2">
      <c r="A233" s="2"/>
      <c r="B233" s="10" t="s">
        <v>1</v>
      </c>
      <c r="C233" s="11">
        <f>DATE(YEAR(C232),MONTH(C232),DAY(C232))</f>
        <v>46054</v>
      </c>
      <c r="D233" s="11">
        <f>IF(MONTH(DATE(YEAR(C233),MONTH(C233),DAY(C233)+1))=MONTH($C232),DATE(YEAR(C233),MONTH(C233),DAY(C233)+1),"")</f>
        <v>46055</v>
      </c>
      <c r="E233" s="11">
        <f t="shared" ref="E233:AG233" si="301">IF(MONTH(DATE(YEAR(D233),MONTH(D233),DAY(D233)+1))=MONTH($C232),DATE(YEAR(D233),MONTH(D233),DAY(D233)+1),"")</f>
        <v>46056</v>
      </c>
      <c r="F233" s="16">
        <f t="shared" si="301"/>
        <v>46057</v>
      </c>
      <c r="G233" s="11">
        <f t="shared" si="301"/>
        <v>46058</v>
      </c>
      <c r="H233" s="11">
        <f t="shared" si="301"/>
        <v>46059</v>
      </c>
      <c r="I233" s="11">
        <f t="shared" si="301"/>
        <v>46060</v>
      </c>
      <c r="J233" s="11">
        <f t="shared" si="301"/>
        <v>46061</v>
      </c>
      <c r="K233" s="11">
        <f t="shared" si="301"/>
        <v>46062</v>
      </c>
      <c r="L233" s="11">
        <f t="shared" si="301"/>
        <v>46063</v>
      </c>
      <c r="M233" s="11">
        <f t="shared" si="301"/>
        <v>46064</v>
      </c>
      <c r="N233" s="11">
        <f t="shared" si="301"/>
        <v>46065</v>
      </c>
      <c r="O233" s="11">
        <f t="shared" si="301"/>
        <v>46066</v>
      </c>
      <c r="P233" s="11">
        <f t="shared" si="301"/>
        <v>46067</v>
      </c>
      <c r="Q233" s="11">
        <f t="shared" si="301"/>
        <v>46068</v>
      </c>
      <c r="R233" s="11">
        <f t="shared" si="301"/>
        <v>46069</v>
      </c>
      <c r="S233" s="11">
        <f t="shared" si="301"/>
        <v>46070</v>
      </c>
      <c r="T233" s="11">
        <f t="shared" si="301"/>
        <v>46071</v>
      </c>
      <c r="U233" s="11">
        <f t="shared" si="301"/>
        <v>46072</v>
      </c>
      <c r="V233" s="11">
        <f t="shared" si="301"/>
        <v>46073</v>
      </c>
      <c r="W233" s="11">
        <f t="shared" si="301"/>
        <v>46074</v>
      </c>
      <c r="X233" s="11">
        <f t="shared" si="301"/>
        <v>46075</v>
      </c>
      <c r="Y233" s="11">
        <f t="shared" si="301"/>
        <v>46076</v>
      </c>
      <c r="Z233" s="11">
        <f t="shared" si="301"/>
        <v>46077</v>
      </c>
      <c r="AA233" s="11">
        <f t="shared" si="301"/>
        <v>46078</v>
      </c>
      <c r="AB233" s="11">
        <f t="shared" si="301"/>
        <v>46079</v>
      </c>
      <c r="AC233" s="11">
        <f t="shared" si="301"/>
        <v>46080</v>
      </c>
      <c r="AD233" s="11">
        <f t="shared" si="301"/>
        <v>46081</v>
      </c>
      <c r="AE233" s="11" t="str">
        <f t="shared" si="301"/>
        <v/>
      </c>
      <c r="AF233" s="11" t="e">
        <f t="shared" si="301"/>
        <v>#VALUE!</v>
      </c>
      <c r="AG233" s="29" t="e">
        <f t="shared" si="301"/>
        <v>#VALUE!</v>
      </c>
      <c r="AH233" s="257"/>
      <c r="AI233" s="258"/>
      <c r="AJ233" s="258"/>
      <c r="AK233" s="258"/>
      <c r="AL233" s="259"/>
      <c r="AM233" s="263"/>
      <c r="AN233" s="264"/>
      <c r="AO233" s="265"/>
      <c r="AP233" s="268"/>
      <c r="AQ233" s="269"/>
      <c r="AR233" s="271"/>
      <c r="AS233" s="207"/>
      <c r="AT233" s="221"/>
      <c r="AU233" s="241"/>
      <c r="AV233" s="241"/>
      <c r="AW233" s="40"/>
      <c r="AX233" s="244"/>
      <c r="AY233" s="245"/>
      <c r="AZ233" s="2"/>
      <c r="BA233" s="2"/>
      <c r="BB233" s="2"/>
      <c r="BC233" s="2"/>
      <c r="BD233" s="2"/>
      <c r="BE233" s="2"/>
      <c r="BF233" s="2"/>
      <c r="BG233" s="2"/>
    </row>
    <row r="234" spans="1:59" s="4" customFormat="1" ht="13" customHeight="1" outlineLevel="1" x14ac:dyDescent="0.2">
      <c r="A234" s="2"/>
      <c r="B234" s="10" t="s">
        <v>2</v>
      </c>
      <c r="C234" s="12" t="str">
        <f t="shared" ref="C234:AG234" si="302">TEXT(C233,"aaa")</f>
        <v>日</v>
      </c>
      <c r="D234" s="12" t="str">
        <f t="shared" si="302"/>
        <v>月</v>
      </c>
      <c r="E234" s="12" t="str">
        <f t="shared" si="302"/>
        <v>火</v>
      </c>
      <c r="F234" s="17" t="str">
        <f t="shared" si="302"/>
        <v>水</v>
      </c>
      <c r="G234" s="12" t="str">
        <f t="shared" si="302"/>
        <v>木</v>
      </c>
      <c r="H234" s="12" t="str">
        <f t="shared" si="302"/>
        <v>金</v>
      </c>
      <c r="I234" s="12" t="str">
        <f t="shared" si="302"/>
        <v>土</v>
      </c>
      <c r="J234" s="12" t="str">
        <f t="shared" si="302"/>
        <v>日</v>
      </c>
      <c r="K234" s="12" t="str">
        <f t="shared" si="302"/>
        <v>月</v>
      </c>
      <c r="L234" s="12" t="str">
        <f t="shared" si="302"/>
        <v>火</v>
      </c>
      <c r="M234" s="12" t="str">
        <f t="shared" si="302"/>
        <v>水</v>
      </c>
      <c r="N234" s="12" t="str">
        <f t="shared" si="302"/>
        <v>木</v>
      </c>
      <c r="O234" s="12" t="str">
        <f t="shared" si="302"/>
        <v>金</v>
      </c>
      <c r="P234" s="12" t="str">
        <f t="shared" si="302"/>
        <v>土</v>
      </c>
      <c r="Q234" s="12" t="str">
        <f t="shared" si="302"/>
        <v>日</v>
      </c>
      <c r="R234" s="12" t="str">
        <f t="shared" si="302"/>
        <v>月</v>
      </c>
      <c r="S234" s="12" t="str">
        <f t="shared" si="302"/>
        <v>火</v>
      </c>
      <c r="T234" s="12" t="str">
        <f t="shared" si="302"/>
        <v>水</v>
      </c>
      <c r="U234" s="12" t="str">
        <f t="shared" si="302"/>
        <v>木</v>
      </c>
      <c r="V234" s="12" t="str">
        <f t="shared" si="302"/>
        <v>金</v>
      </c>
      <c r="W234" s="12" t="str">
        <f t="shared" si="302"/>
        <v>土</v>
      </c>
      <c r="X234" s="12" t="str">
        <f t="shared" si="302"/>
        <v>日</v>
      </c>
      <c r="Y234" s="12" t="str">
        <f t="shared" si="302"/>
        <v>月</v>
      </c>
      <c r="Z234" s="12" t="str">
        <f t="shared" si="302"/>
        <v>火</v>
      </c>
      <c r="AA234" s="12" t="str">
        <f t="shared" si="302"/>
        <v>水</v>
      </c>
      <c r="AB234" s="12" t="str">
        <f t="shared" si="302"/>
        <v>木</v>
      </c>
      <c r="AC234" s="12" t="str">
        <f t="shared" si="302"/>
        <v>金</v>
      </c>
      <c r="AD234" s="12" t="str">
        <f t="shared" si="302"/>
        <v>土</v>
      </c>
      <c r="AE234" s="12" t="str">
        <f t="shared" si="302"/>
        <v/>
      </c>
      <c r="AF234" s="12" t="e">
        <f t="shared" si="302"/>
        <v>#VALUE!</v>
      </c>
      <c r="AG234" s="78" t="e">
        <f t="shared" si="302"/>
        <v>#VALUE!</v>
      </c>
      <c r="AH234" s="246" t="s">
        <v>83</v>
      </c>
      <c r="AI234" s="247" t="s">
        <v>84</v>
      </c>
      <c r="AJ234" s="247" t="s">
        <v>85</v>
      </c>
      <c r="AK234" s="247" t="s">
        <v>86</v>
      </c>
      <c r="AL234" s="248" t="s">
        <v>87</v>
      </c>
      <c r="AM234" s="249" t="s">
        <v>40</v>
      </c>
      <c r="AN234" s="228" t="s">
        <v>12</v>
      </c>
      <c r="AO234" s="231" t="s">
        <v>47</v>
      </c>
      <c r="AP234" s="234" t="s">
        <v>40</v>
      </c>
      <c r="AQ234" s="237" t="s">
        <v>13</v>
      </c>
      <c r="AR234" s="240"/>
      <c r="AS234" s="221"/>
      <c r="AT234" s="221"/>
      <c r="AU234" s="149"/>
      <c r="AV234" s="149"/>
      <c r="AW234" s="40"/>
      <c r="AX234" s="223" t="s">
        <v>89</v>
      </c>
      <c r="AY234" s="224">
        <f>ABS(IF(WEEKDAY(C232,3)=0,7,WEEKDAY(C232,3)-7))</f>
        <v>1</v>
      </c>
      <c r="AZ234" s="2"/>
      <c r="BA234" s="2"/>
      <c r="BB234" s="2"/>
      <c r="BC234" s="2"/>
      <c r="BD234" s="2"/>
      <c r="BE234" s="2"/>
      <c r="BF234" s="2"/>
      <c r="BG234" s="2"/>
    </row>
    <row r="235" spans="1:59" s="4" customFormat="1" ht="27" customHeight="1" outlineLevel="1" x14ac:dyDescent="0.2">
      <c r="A235" s="3"/>
      <c r="B235" s="225" t="s">
        <v>3</v>
      </c>
      <c r="C235" s="218" t="str">
        <f>IFERROR(VLOOKUP(C233,祝日一覧!$A:$C,3,FALSE),"")</f>
        <v/>
      </c>
      <c r="D235" s="218" t="str">
        <f>IFERROR(VLOOKUP(D233,祝日一覧!$A:$C,3,FALSE),"")</f>
        <v/>
      </c>
      <c r="E235" s="218" t="str">
        <f>IFERROR(VLOOKUP(E233,祝日一覧!$A:$C,3,FALSE),"")</f>
        <v/>
      </c>
      <c r="F235" s="218" t="str">
        <f>IFERROR(VLOOKUP(F233,祝日一覧!$A:$C,3,FALSE),"")</f>
        <v/>
      </c>
      <c r="G235" s="218" t="str">
        <f>IFERROR(VLOOKUP(G233,祝日一覧!$A:$C,3,FALSE),"")</f>
        <v/>
      </c>
      <c r="H235" s="218" t="str">
        <f>IFERROR(VLOOKUP(H233,祝日一覧!$A:$C,3,FALSE),"")</f>
        <v/>
      </c>
      <c r="I235" s="218" t="str">
        <f>IFERROR(VLOOKUP(I233,祝日一覧!$A:$C,3,FALSE),"")</f>
        <v/>
      </c>
      <c r="J235" s="218" t="str">
        <f>IFERROR(VLOOKUP(J233,祝日一覧!$A:$C,3,FALSE),"")</f>
        <v/>
      </c>
      <c r="K235" s="218" t="str">
        <f>IFERROR(VLOOKUP(K233,祝日一覧!$A:$C,3,FALSE),"")</f>
        <v/>
      </c>
      <c r="L235" s="218" t="str">
        <f>IFERROR(VLOOKUP(L233,祝日一覧!$A:$C,3,FALSE),"")</f>
        <v/>
      </c>
      <c r="M235" s="218" t="str">
        <f>IFERROR(VLOOKUP(M233,祝日一覧!$A:$C,3,FALSE),"")</f>
        <v>建国記念の日</v>
      </c>
      <c r="N235" s="218" t="str">
        <f>IFERROR(VLOOKUP(N233,祝日一覧!$A:$C,3,FALSE),"")</f>
        <v/>
      </c>
      <c r="O235" s="218" t="str">
        <f>IFERROR(VLOOKUP(O233,祝日一覧!$A:$C,3,FALSE),"")</f>
        <v/>
      </c>
      <c r="P235" s="218" t="str">
        <f>IFERROR(VLOOKUP(P233,祝日一覧!$A:$C,3,FALSE),"")</f>
        <v/>
      </c>
      <c r="Q235" s="218" t="str">
        <f>IFERROR(VLOOKUP(Q233,祝日一覧!$A:$C,3,FALSE),"")</f>
        <v/>
      </c>
      <c r="R235" s="218" t="str">
        <f>IFERROR(VLOOKUP(R233,祝日一覧!$A:$C,3,FALSE),"")</f>
        <v/>
      </c>
      <c r="S235" s="218" t="str">
        <f>IFERROR(VLOOKUP(S233,祝日一覧!$A:$C,3,FALSE),"")</f>
        <v/>
      </c>
      <c r="T235" s="218" t="str">
        <f>IFERROR(VLOOKUP(T233,祝日一覧!$A:$C,3,FALSE),"")</f>
        <v/>
      </c>
      <c r="U235" s="218" t="str">
        <f>IFERROR(VLOOKUP(U233,祝日一覧!$A:$C,3,FALSE),"")</f>
        <v/>
      </c>
      <c r="V235" s="218" t="str">
        <f>IFERROR(VLOOKUP(V233,祝日一覧!$A:$C,3,FALSE),"")</f>
        <v/>
      </c>
      <c r="W235" s="218" t="str">
        <f>IFERROR(VLOOKUP(W233,祝日一覧!$A:$C,3,FALSE),"")</f>
        <v/>
      </c>
      <c r="X235" s="218" t="str">
        <f>IFERROR(VLOOKUP(X233,祝日一覧!$A:$C,3,FALSE),"")</f>
        <v/>
      </c>
      <c r="Y235" s="218" t="str">
        <f>IFERROR(VLOOKUP(Y233,祝日一覧!$A:$C,3,FALSE),"")</f>
        <v>天皇誕生日</v>
      </c>
      <c r="Z235" s="218" t="str">
        <f>IFERROR(VLOOKUP(Z233,祝日一覧!$A:$C,3,FALSE),"")</f>
        <v/>
      </c>
      <c r="AA235" s="218" t="str">
        <f>IFERROR(VLOOKUP(AA233,祝日一覧!$A:$C,3,FALSE),"")</f>
        <v/>
      </c>
      <c r="AB235" s="218" t="str">
        <f>IFERROR(VLOOKUP(AB233,祝日一覧!$A:$C,3,FALSE),"")</f>
        <v/>
      </c>
      <c r="AC235" s="218" t="str">
        <f>IFERROR(VLOOKUP(AC233,祝日一覧!$A:$C,3,FALSE),"")</f>
        <v/>
      </c>
      <c r="AD235" s="218" t="str">
        <f>IFERROR(VLOOKUP(AD233,祝日一覧!$A:$C,3,FALSE),"")</f>
        <v/>
      </c>
      <c r="AE235" s="218" t="str">
        <f>IFERROR(VLOOKUP(AE233,祝日一覧!$A:$C,3,FALSE),"")</f>
        <v/>
      </c>
      <c r="AF235" s="218" t="str">
        <f>IFERROR(VLOOKUP(AF233,祝日一覧!$A:$C,3,FALSE),"")</f>
        <v/>
      </c>
      <c r="AG235" s="208" t="str">
        <f>IFERROR(VLOOKUP(AG233,祝日一覧!$A:$C,3,FALSE),"")</f>
        <v/>
      </c>
      <c r="AH235" s="246"/>
      <c r="AI235" s="247"/>
      <c r="AJ235" s="247"/>
      <c r="AK235" s="247"/>
      <c r="AL235" s="248"/>
      <c r="AM235" s="250"/>
      <c r="AN235" s="229"/>
      <c r="AO235" s="232"/>
      <c r="AP235" s="235"/>
      <c r="AQ235" s="238"/>
      <c r="AR235" s="240"/>
      <c r="AS235" s="221"/>
      <c r="AT235" s="222"/>
      <c r="AU235" s="148"/>
      <c r="AV235" s="149"/>
      <c r="AW235" s="40"/>
      <c r="AX235" s="223"/>
      <c r="AY235" s="224"/>
      <c r="AZ235" s="3"/>
      <c r="BA235" s="3"/>
      <c r="BB235" s="3"/>
      <c r="BC235" s="3"/>
      <c r="BD235" s="3"/>
      <c r="BE235" s="3"/>
      <c r="BF235" s="3"/>
      <c r="BG235" s="3"/>
    </row>
    <row r="236" spans="1:59" s="4" customFormat="1" ht="27" customHeight="1" outlineLevel="1" x14ac:dyDescent="0.2">
      <c r="A236" s="3"/>
      <c r="B236" s="226"/>
      <c r="C236" s="219"/>
      <c r="D236" s="219"/>
      <c r="E236" s="219"/>
      <c r="F236" s="219"/>
      <c r="G236" s="219"/>
      <c r="H236" s="219"/>
      <c r="I236" s="219"/>
      <c r="J236" s="219"/>
      <c r="K236" s="219"/>
      <c r="L236" s="219"/>
      <c r="M236" s="219"/>
      <c r="N236" s="219"/>
      <c r="O236" s="219"/>
      <c r="P236" s="219"/>
      <c r="Q236" s="219"/>
      <c r="R236" s="219"/>
      <c r="S236" s="219"/>
      <c r="T236" s="219"/>
      <c r="U236" s="219"/>
      <c r="V236" s="219"/>
      <c r="W236" s="219"/>
      <c r="X236" s="219"/>
      <c r="Y236" s="219"/>
      <c r="Z236" s="219"/>
      <c r="AA236" s="219"/>
      <c r="AB236" s="219"/>
      <c r="AC236" s="219"/>
      <c r="AD236" s="219"/>
      <c r="AE236" s="219"/>
      <c r="AF236" s="219"/>
      <c r="AG236" s="209"/>
      <c r="AH236" s="93" t="str">
        <f>IF($AY234=7,DBCS(1&amp;"日～"&amp;7&amp;"日"),DBCS("前"&amp;DAY(EOMONTH($C232-1,0))-6+$AY234&amp;"日～"&amp;$AY234&amp;"日"))</f>
        <v>前２６日～１日</v>
      </c>
      <c r="AI236" s="112" t="str">
        <f>DBCS($AY234+1&amp;"日～"&amp;$AY234+7&amp;"日")</f>
        <v>２日～８日</v>
      </c>
      <c r="AJ236" s="112" t="str">
        <f>DBCS($AY234+8&amp;"日～"&amp;$AY234+14&amp;"日")</f>
        <v>９日～１５日</v>
      </c>
      <c r="AK236" s="112" t="str">
        <f>DBCS($AY234+15&amp;"日～"&amp;$AY234+21&amp;"日")</f>
        <v>１６日～２２日</v>
      </c>
      <c r="AL236" s="113" t="str">
        <f>IF(AND(AY234=7,AY238=0),"-",IF($AY242=3,"-",DBCS($AY234+22&amp;"日～"&amp;$AY234+28&amp;"日")))</f>
        <v>-</v>
      </c>
      <c r="AM236" s="250"/>
      <c r="AN236" s="229"/>
      <c r="AO236" s="232"/>
      <c r="AP236" s="235"/>
      <c r="AQ236" s="238"/>
      <c r="AR236" s="152"/>
      <c r="AS236" s="147"/>
      <c r="AT236" s="147"/>
      <c r="AU236" s="156"/>
      <c r="AV236" s="156"/>
      <c r="AW236" s="40"/>
      <c r="AX236" s="99" t="s">
        <v>90</v>
      </c>
      <c r="AY236" s="100">
        <f>DAY(EOMONTH(C232,0))</f>
        <v>28</v>
      </c>
      <c r="AZ236" s="3"/>
      <c r="BA236" s="211" t="s">
        <v>105</v>
      </c>
      <c r="BB236" s="212"/>
      <c r="BC236" s="212"/>
      <c r="BD236" s="212"/>
      <c r="BE236" s="212"/>
      <c r="BF236" s="212"/>
      <c r="BG236" s="213"/>
    </row>
    <row r="237" spans="1:59" s="4" customFormat="1" ht="18" customHeight="1" outlineLevel="1" x14ac:dyDescent="0.2">
      <c r="A237" s="3"/>
      <c r="B237" s="226"/>
      <c r="C237" s="219"/>
      <c r="D237" s="219"/>
      <c r="E237" s="219"/>
      <c r="F237" s="219"/>
      <c r="G237" s="219"/>
      <c r="H237" s="219"/>
      <c r="I237" s="219"/>
      <c r="J237" s="219"/>
      <c r="K237" s="219"/>
      <c r="L237" s="219"/>
      <c r="M237" s="219"/>
      <c r="N237" s="219"/>
      <c r="O237" s="219"/>
      <c r="P237" s="219"/>
      <c r="Q237" s="219"/>
      <c r="R237" s="219"/>
      <c r="S237" s="219"/>
      <c r="T237" s="219"/>
      <c r="U237" s="219"/>
      <c r="V237" s="219"/>
      <c r="W237" s="219"/>
      <c r="X237" s="219"/>
      <c r="Y237" s="219"/>
      <c r="Z237" s="219"/>
      <c r="AA237" s="219"/>
      <c r="AB237" s="219"/>
      <c r="AC237" s="219"/>
      <c r="AD237" s="219"/>
      <c r="AE237" s="219"/>
      <c r="AF237" s="219"/>
      <c r="AG237" s="209"/>
      <c r="AH237" s="93" t="str">
        <f ca="1">IF(AH238&gt;=0.285,"達成","未")</f>
        <v>未</v>
      </c>
      <c r="AI237" s="166" t="str">
        <f ca="1">IF(AI238&gt;=0.285,"達成","未")</f>
        <v>未</v>
      </c>
      <c r="AJ237" s="166" t="str">
        <f t="shared" ref="AJ237" ca="1" si="303">IF(AJ238&gt;=0.285,"達成","未")</f>
        <v>未</v>
      </c>
      <c r="AK237" s="166" t="str">
        <f t="shared" ref="AK237" ca="1" si="304">IF(AK238&gt;=0.285,"達成","未")</f>
        <v>未</v>
      </c>
      <c r="AL237" s="167" t="str">
        <f ca="1">IF(AL238="-","-",IF(AL238&gt;=0.285,"達成","未"))</f>
        <v>-</v>
      </c>
      <c r="AM237" s="251"/>
      <c r="AN237" s="230"/>
      <c r="AO237" s="233"/>
      <c r="AP237" s="236"/>
      <c r="AQ237" s="239"/>
      <c r="AR237" s="163"/>
      <c r="AS237" s="164"/>
      <c r="AT237" s="164"/>
      <c r="AU237" s="165"/>
      <c r="AV237" s="165"/>
      <c r="AW237" s="40"/>
      <c r="AX237" s="99"/>
      <c r="AY237" s="100"/>
      <c r="AZ237" s="3"/>
      <c r="BA237" s="160"/>
      <c r="BB237" s="161"/>
      <c r="BC237" s="161"/>
      <c r="BD237" s="161"/>
      <c r="BE237" s="161"/>
      <c r="BF237" s="161"/>
      <c r="BG237" s="162"/>
    </row>
    <row r="238" spans="1:59" s="4" customFormat="1" ht="20.149999999999999" customHeight="1" outlineLevel="1" thickBot="1" x14ac:dyDescent="0.25">
      <c r="B238" s="227"/>
      <c r="C238" s="220"/>
      <c r="D238" s="220"/>
      <c r="E238" s="220"/>
      <c r="F238" s="220"/>
      <c r="G238" s="220"/>
      <c r="H238" s="220"/>
      <c r="I238" s="220"/>
      <c r="J238" s="220"/>
      <c r="K238" s="220"/>
      <c r="L238" s="220"/>
      <c r="M238" s="220"/>
      <c r="N238" s="220"/>
      <c r="O238" s="220"/>
      <c r="P238" s="220"/>
      <c r="Q238" s="220"/>
      <c r="R238" s="220"/>
      <c r="S238" s="220"/>
      <c r="T238" s="220"/>
      <c r="U238" s="220"/>
      <c r="V238" s="220"/>
      <c r="W238" s="220"/>
      <c r="X238" s="220"/>
      <c r="Y238" s="220"/>
      <c r="Z238" s="220"/>
      <c r="AA238" s="220"/>
      <c r="AB238" s="220"/>
      <c r="AC238" s="220"/>
      <c r="AD238" s="220"/>
      <c r="AE238" s="220"/>
      <c r="AF238" s="220"/>
      <c r="AG238" s="210"/>
      <c r="AH238" s="114">
        <f ca="1">AVERAGE(AH239:AH244)</f>
        <v>0</v>
      </c>
      <c r="AI238" s="115">
        <f t="shared" ref="AI238:AK238" ca="1" si="305">AVERAGE(AI239:AI244)</f>
        <v>0</v>
      </c>
      <c r="AJ238" s="115">
        <f t="shared" ca="1" si="305"/>
        <v>0</v>
      </c>
      <c r="AK238" s="115">
        <f t="shared" ca="1" si="305"/>
        <v>0</v>
      </c>
      <c r="AL238" s="104" t="str">
        <f ca="1">IFERROR(AVERAGE(AL239:AL244),"-")</f>
        <v>-</v>
      </c>
      <c r="AM238" s="64"/>
      <c r="AN238" s="48">
        <f>AVERAGE(AN239:AN244)</f>
        <v>0</v>
      </c>
      <c r="AO238" s="30" t="str">
        <f>IF(AN238&gt;=0.285,"達成","未")</f>
        <v>未</v>
      </c>
      <c r="AP238" s="71"/>
      <c r="AQ238" s="72">
        <f>AVERAGE(AQ239:AQ244)</f>
        <v>0.10425604446600456</v>
      </c>
      <c r="AR238" s="62" t="s">
        <v>15</v>
      </c>
      <c r="AS238" s="49" t="s">
        <v>16</v>
      </c>
      <c r="AT238" s="50" t="s">
        <v>58</v>
      </c>
      <c r="AU238" s="38" t="s">
        <v>56</v>
      </c>
      <c r="AV238" s="153" t="s">
        <v>57</v>
      </c>
      <c r="AW238" s="60" t="s">
        <v>66</v>
      </c>
      <c r="AX238" s="214" t="s">
        <v>91</v>
      </c>
      <c r="AY238" s="215">
        <f>MOD(AY236-AY234,7)</f>
        <v>6</v>
      </c>
      <c r="AZ238" s="97" t="s">
        <v>106</v>
      </c>
      <c r="BA238" s="111"/>
      <c r="BB238" s="111" t="s">
        <v>83</v>
      </c>
      <c r="BC238" s="111" t="s">
        <v>84</v>
      </c>
      <c r="BD238" s="111" t="s">
        <v>85</v>
      </c>
      <c r="BE238" s="111" t="s">
        <v>86</v>
      </c>
      <c r="BF238" s="111" t="s">
        <v>87</v>
      </c>
      <c r="BG238" s="111" t="s">
        <v>101</v>
      </c>
    </row>
    <row r="239" spans="1:59" s="4" customFormat="1" ht="20.149999999999999" customHeight="1" outlineLevel="1" x14ac:dyDescent="0.2">
      <c r="B239" s="51" t="str">
        <f>IF($R$5&lt;&gt;"",$R$5,"-")</f>
        <v>A</v>
      </c>
      <c r="C239" s="84"/>
      <c r="D239" s="84"/>
      <c r="E239" s="84"/>
      <c r="F239" s="84"/>
      <c r="G239" s="84"/>
      <c r="H239" s="84"/>
      <c r="I239" s="84"/>
      <c r="J239" s="84"/>
      <c r="K239" s="84"/>
      <c r="L239" s="84"/>
      <c r="M239" s="84"/>
      <c r="N239" s="84"/>
      <c r="O239" s="84"/>
      <c r="P239" s="84"/>
      <c r="Q239" s="84"/>
      <c r="R239" s="84"/>
      <c r="S239" s="84"/>
      <c r="T239" s="84"/>
      <c r="U239" s="84"/>
      <c r="V239" s="84"/>
      <c r="W239" s="84"/>
      <c r="X239" s="84"/>
      <c r="Y239" s="84"/>
      <c r="Z239" s="84"/>
      <c r="AA239" s="84"/>
      <c r="AB239" s="84"/>
      <c r="AC239" s="84"/>
      <c r="AD239" s="84"/>
      <c r="AE239" s="84"/>
      <c r="AF239" s="84"/>
      <c r="AG239" s="61"/>
      <c r="AH239" s="122">
        <f ca="1">IFERROR(IF(B239="-","-",IF(AY234=7,COUNTIF(OFFSET($C239,0,0,1,$AY234),"○")/(7-BB239),(COUNTIF(OFFSET($C239,0,0,1,$AY234),"○")+COUNTIF(OFFSET($C239,-14,DAY(EOMONTH(C232-1,0))-7+$AY234,1,7-$AY234),"○"))/(7-BB239))),"-")</f>
        <v>0</v>
      </c>
      <c r="AI239" s="116">
        <f ca="1">IF($B239="-","-",COUNTIF(OFFSET($C239,0,$AY234,1,7),"○")/7-BC239)</f>
        <v>0</v>
      </c>
      <c r="AJ239" s="145">
        <f ca="1">IF($B239="-","-",COUNTIF(OFFSET($C239,0,$AY234,1,7),"○")/7-BD239)</f>
        <v>0</v>
      </c>
      <c r="AK239" s="145">
        <f ca="1">IF($B239="-","-",COUNTIF(OFFSET($C239,0,$AY234,1,7),"○")/7-BE239)</f>
        <v>0</v>
      </c>
      <c r="AL239" s="146" t="str">
        <f ca="1">IF($B239="-","-",IF((AY242+SIGN(AY234))&lt;5,"-",COUNTIF(OFFSET(C239,0,AY234+21,1,7),"○")/(7-BF239)))</f>
        <v>-</v>
      </c>
      <c r="AM239" s="65">
        <f>AU239</f>
        <v>0</v>
      </c>
      <c r="AN239" s="41">
        <f>IFERROR(AM239/AS239,"")</f>
        <v>0</v>
      </c>
      <c r="AO239" s="67" t="str">
        <f t="shared" ref="AO239:AO244" si="306">IFERROR(IF(B239="-",B239,IF(AM239/AS239&gt;=0.285,"達成","未")),"-")</f>
        <v>未</v>
      </c>
      <c r="AP239" s="73">
        <f t="shared" ref="AP239:AP244" si="307">AV239</f>
        <v>58</v>
      </c>
      <c r="AQ239" s="74">
        <f>IFERROR(AP239/AT239,"")</f>
        <v>0.1141732283464567</v>
      </c>
      <c r="AR239" s="150">
        <f>COUNT(C233:AG233)</f>
        <v>28</v>
      </c>
      <c r="AS239" s="157">
        <f t="shared" ref="AS239:AS244" si="308">IF(OR(B239="-",B239=""),0,IFERROR(AR239-COUNTIF(C239:AG239,"外"),))</f>
        <v>28</v>
      </c>
      <c r="AT239" s="151">
        <f t="shared" ref="AT239:AT244" si="309">AS239+AT225</f>
        <v>508</v>
      </c>
      <c r="AU239" s="151">
        <f t="shared" ref="AU239:AU244" si="310">COUNTIF(C239:AG239,"○")</f>
        <v>0</v>
      </c>
      <c r="AV239" s="151">
        <f t="shared" ref="AV239:AV244" si="311">AV225+AU239</f>
        <v>58</v>
      </c>
      <c r="AW239" s="98">
        <f>IF(C232&gt;DATE($K$6,$M$6,1),0,IF(SUM(AS239:AS244)=0,1,IF(AO238="達成",1,0)))</f>
        <v>0</v>
      </c>
      <c r="AX239" s="214"/>
      <c r="AY239" s="215"/>
      <c r="AZ239" s="98">
        <f>IF(C232&gt;DATE($K$6,$M$6,1),0,IF(SUM(AS239:AS244)=0,1,IF(AND(AH238&gt;0.285,AI238&gt;0.285,AJ238&gt;0.285,AK238&gt;0.285,AL238&gt;0.285),1,0)))</f>
        <v>0</v>
      </c>
      <c r="BA239" s="111" t="s">
        <v>95</v>
      </c>
      <c r="BB239" s="111">
        <f ca="1">IF(AY234=7,COUNTIF(OFFSET($C239,0,0,1,$AY234),"外"),COUNTIF(OFFSET($C239,0,0,1,$AY234),"外")+COUNTIF(OFFSET($C239,-13,DAY(EOMONTH(C232-1,0))-7+$AY234,1,7-$AY234),"外"))</f>
        <v>0</v>
      </c>
      <c r="BC239" s="111">
        <f ca="1">COUNTIF(OFFSET($C239,0,$AY234,1,7),"外")</f>
        <v>0</v>
      </c>
      <c r="BD239" s="111">
        <f ca="1">COUNTIF(OFFSET($C239,0,$AY234+7,1,7),"外")</f>
        <v>0</v>
      </c>
      <c r="BE239" s="111">
        <f ca="1">COUNTIF(OFFSET($C239,0,$AY234+14,1,7),"外")</f>
        <v>0</v>
      </c>
      <c r="BF239" s="111">
        <f ca="1">COUNTIF(OFFSET(C239,0,AY234+21,1,7),"外")</f>
        <v>0</v>
      </c>
      <c r="BG239" s="111">
        <f ca="1">SUM(BB239:BF239)</f>
        <v>0</v>
      </c>
    </row>
    <row r="240" spans="1:59" s="4" customFormat="1" ht="20.149999999999999" customHeight="1" outlineLevel="1" x14ac:dyDescent="0.2">
      <c r="B240" s="45" t="str">
        <f>IF($S$5&lt;&gt;"",$S$5,"-")</f>
        <v>B</v>
      </c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78"/>
      <c r="AH240" s="90">
        <f ca="1">IFERROR(IF(B225="-","-",IF(AY234=7,COUNTIF(OFFSET($C240,0,0,1,$AY234),"○")/(7-BB240),(COUNTIF(OFFSET($C240,0,0,1,$AY234),"○")+COUNTIF(OFFSET($C240,-14,DAY(EOMONTH(C232-1,0))-7+$AY234,1,7-$AY234),"○"))/(7-BB240))),"-")</f>
        <v>0</v>
      </c>
      <c r="AI240" s="89">
        <f ca="1">IF(B240="-","-",COUNTIF(OFFSET($C240,0,$AY234,1,7),"○")/7-BC240)</f>
        <v>0</v>
      </c>
      <c r="AJ240" s="89">
        <f ca="1">IF($B240="-","-",COUNTIF(OFFSET($C240,0,$AY235,1,7),"○")/7-BD240)</f>
        <v>0</v>
      </c>
      <c r="AK240" s="89">
        <f ca="1">IF($B240="-","-",COUNTIF(OFFSET($C240,0,$AY234,1,7),"○")/7-BE240)</f>
        <v>0</v>
      </c>
      <c r="AL240" s="105" t="str">
        <f ca="1">IF($B240="-","-",IF((AY242+SIGN(AY234))&lt;5,"-",COUNTIF(OFFSET(C240,0,AY234+21,1,7),"○")/(7-BF240)))</f>
        <v>-</v>
      </c>
      <c r="AM240" s="154">
        <f t="shared" ref="AM240:AM242" si="312">AU240</f>
        <v>0</v>
      </c>
      <c r="AN240" s="41">
        <f t="shared" ref="AN240" si="313">IFERROR(AM240/AS240,"")</f>
        <v>0</v>
      </c>
      <c r="AO240" s="66" t="str">
        <f t="shared" si="306"/>
        <v>未</v>
      </c>
      <c r="AP240" s="155">
        <f t="shared" si="307"/>
        <v>49</v>
      </c>
      <c r="AQ240" s="75">
        <f t="shared" ref="AQ240:AQ242" si="314">IFERROR(AP240/AT240,"")</f>
        <v>9.7804391217564873E-2</v>
      </c>
      <c r="AR240" s="150">
        <f>COUNT(C233:AG233)</f>
        <v>28</v>
      </c>
      <c r="AS240" s="157">
        <f t="shared" si="308"/>
        <v>28</v>
      </c>
      <c r="AT240" s="151">
        <f t="shared" si="309"/>
        <v>501</v>
      </c>
      <c r="AU240" s="151">
        <f t="shared" si="310"/>
        <v>0</v>
      </c>
      <c r="AV240" s="151">
        <f t="shared" si="311"/>
        <v>49</v>
      </c>
      <c r="AW240" s="40"/>
      <c r="AX240" s="216" t="s">
        <v>92</v>
      </c>
      <c r="AY240" s="196">
        <f>SIGN(AY234)+SIGN(AY238)+AY242</f>
        <v>5</v>
      </c>
      <c r="BA240" s="111" t="s">
        <v>96</v>
      </c>
      <c r="BB240" s="111">
        <f ca="1">IF(AY234=7,COUNTIF(OFFSET($C240,0,0,1,$AY234),"外"),COUNTIF(OFFSET($C240,0,0,1,$AY234),"外")+COUNTIF(OFFSET($C240,-13,DAY(EOMONTH(C232-1,0))-7+$AY234,1,7-$AY234),"外"))</f>
        <v>0</v>
      </c>
      <c r="BC240" s="111">
        <f ca="1">COUNTIF(OFFSET($C240,0,$AY234,1,7),"外")</f>
        <v>0</v>
      </c>
      <c r="BD240" s="111">
        <f ca="1">COUNTIF(OFFSET($C240,0,$AY234+7,1,7),"外")</f>
        <v>0</v>
      </c>
      <c r="BE240" s="111">
        <f ca="1">COUNTIF(OFFSET($C240,0,$AY234+14,1,7),"外")</f>
        <v>0</v>
      </c>
      <c r="BF240" s="111">
        <f ca="1">COUNTIF(OFFSET(C240,0,AY234+21,1,7),"外")</f>
        <v>0</v>
      </c>
      <c r="BG240" s="111">
        <f t="shared" ref="BG240:BG242" ca="1" si="315">SUM(BB240:BF240)</f>
        <v>0</v>
      </c>
    </row>
    <row r="241" spans="1:59" s="4" customFormat="1" ht="20.149999999999999" customHeight="1" outlineLevel="1" x14ac:dyDescent="0.2">
      <c r="B241" s="45" t="str">
        <f>IF($T$5&lt;&gt;"",$T$5,"-")</f>
        <v>C</v>
      </c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78"/>
      <c r="AH241" s="90">
        <f ca="1">IFERROR(IF(B241="-","-",IF(AY234=7,COUNTIF(OFFSET($C241,0,0,1,$AY234),"○")/(7-BB241),(COUNTIF(OFFSET($C241,0,0,1,$AY234),"○")+COUNTIF(OFFSET($C241,-14,DAY(EOMONTH(C232-1,0))-7+$AY234,1,7-$AY234),"○"))/(7-BB241))),"-")</f>
        <v>0</v>
      </c>
      <c r="AI241" s="89">
        <f ca="1">IF(B241="-","-",COUNTIF(OFFSET($C241,0,$AY234,1,7),"○")/7-BC241)</f>
        <v>0</v>
      </c>
      <c r="AJ241" s="89">
        <f ca="1">IF($B241="-","-",COUNTIF(OFFSET($C241,0,$AY234,1,7),"○")/7-BD241)</f>
        <v>0</v>
      </c>
      <c r="AK241" s="89">
        <f ca="1">IF($B241="-","-",COUNTIF(OFFSET($C241,0,$AY234,1,7),"○")/7-BE241)</f>
        <v>0</v>
      </c>
      <c r="AL241" s="105" t="str">
        <f ca="1">IF($B241="-","-",IF((AY242+SIGN(AY234))&lt;5,"-",COUNTIF(OFFSET(C241,0,AY234+21,1,7),"○")/(7-BF241)))</f>
        <v>-</v>
      </c>
      <c r="AM241" s="154">
        <f t="shared" si="312"/>
        <v>0</v>
      </c>
      <c r="AN241" s="41">
        <f>IFERROR(AM241/AS241,"")</f>
        <v>0</v>
      </c>
      <c r="AO241" s="66" t="str">
        <f t="shared" si="306"/>
        <v>未</v>
      </c>
      <c r="AP241" s="155">
        <f t="shared" si="307"/>
        <v>51</v>
      </c>
      <c r="AQ241" s="75">
        <f t="shared" si="314"/>
        <v>0.1007905138339921</v>
      </c>
      <c r="AR241" s="150">
        <f>COUNT(C233:AG233)</f>
        <v>28</v>
      </c>
      <c r="AS241" s="157">
        <f t="shared" si="308"/>
        <v>28</v>
      </c>
      <c r="AT241" s="151">
        <f t="shared" si="309"/>
        <v>506</v>
      </c>
      <c r="AU241" s="151">
        <f t="shared" si="310"/>
        <v>0</v>
      </c>
      <c r="AV241" s="151">
        <f t="shared" si="311"/>
        <v>51</v>
      </c>
      <c r="AW241" s="40"/>
      <c r="AX241" s="217"/>
      <c r="AY241" s="197"/>
      <c r="BA241" s="111" t="s">
        <v>97</v>
      </c>
      <c r="BB241" s="111">
        <f ca="1">IF(AY234=7,COUNTIF(OFFSET($C241,0,0,1,$AY234),"外"),COUNTIF(OFFSET($C241,0,0,1,$AY234),"外")+COUNTIF(OFFSET($C241,-13,DAY(EOMONTH(C232-1,0))-7+$AY234,1,7-$AY234),"外"))</f>
        <v>0</v>
      </c>
      <c r="BC241" s="111">
        <f ca="1">COUNTIF(OFFSET($C241,0,$AY234,1,7),"外")</f>
        <v>0</v>
      </c>
      <c r="BD241" s="111">
        <f ca="1">COUNTIF(OFFSET($C241,0,$AY234+7,1,7),"外")</f>
        <v>0</v>
      </c>
      <c r="BE241" s="111">
        <f ca="1">COUNTIF(OFFSET($C241,0,$AY234+14,1,7),"外")</f>
        <v>0</v>
      </c>
      <c r="BF241" s="111">
        <f ca="1">COUNTIF(OFFSET(C241,0,AY234+21,1,7),"外")</f>
        <v>0</v>
      </c>
      <c r="BG241" s="111">
        <f t="shared" ca="1" si="315"/>
        <v>0</v>
      </c>
    </row>
    <row r="242" spans="1:59" s="4" customFormat="1" ht="20.149999999999999" customHeight="1" outlineLevel="1" x14ac:dyDescent="0.2">
      <c r="B242" s="45" t="str">
        <f>IF($U$5&lt;&gt;"",$U$5,"-")</f>
        <v>-</v>
      </c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78"/>
      <c r="AH242" s="90" t="str">
        <f ca="1">IFERROR(IF(B242="-","-",IF(AY234=7,COUNTIF(OFFSET($C242,0,0,1,$AY234),"○")/(7-BB242),(COUNTIF(OFFSET($C242,0,0,1,$AY234),"○")+COUNTIF(OFFSET($C242,-14,DAY(EOMONTH(C232-1,0))-7+$AY234,1,7-$AY234),"○"))/(7-BB242))),"-")</f>
        <v>-</v>
      </c>
      <c r="AI242" s="89" t="str">
        <f ca="1">IF(B242="-","-",COUNTIF(OFFSET($C242,0,$AY234,1,7),"○")/7-BC242)</f>
        <v>-</v>
      </c>
      <c r="AJ242" s="89" t="str">
        <f ca="1">IF($B242="-","-",COUNTIF(OFFSET($C242,0,$AY234,1,7),"○")/7-BD242)</f>
        <v>-</v>
      </c>
      <c r="AK242" s="89" t="str">
        <f ca="1">IF($B242="-","-",COUNTIF(OFFSET($C242,0,$AY234,1,7),"○")/7-BE242)</f>
        <v>-</v>
      </c>
      <c r="AL242" s="105" t="str">
        <f ca="1">IF($B242="-","-",IF((AY242+SIGN(AY234))&lt;5,"-",COUNTIF(OFFSET(C242,0,AY234+21,1,7),"○")/(7-BF242)))</f>
        <v>-</v>
      </c>
      <c r="AM242" s="154">
        <f t="shared" si="312"/>
        <v>0</v>
      </c>
      <c r="AN242" s="41" t="str">
        <f t="shared" ref="AN242:AN243" si="316">IFERROR(AM242/AS242,"")</f>
        <v/>
      </c>
      <c r="AO242" s="66" t="str">
        <f t="shared" si="306"/>
        <v>-</v>
      </c>
      <c r="AP242" s="155">
        <f t="shared" si="307"/>
        <v>0</v>
      </c>
      <c r="AQ242" s="75" t="str">
        <f t="shared" si="314"/>
        <v/>
      </c>
      <c r="AR242" s="150">
        <f>COUNT(C233:AG233)</f>
        <v>28</v>
      </c>
      <c r="AS242" s="157">
        <f t="shared" si="308"/>
        <v>0</v>
      </c>
      <c r="AT242" s="151">
        <f t="shared" si="309"/>
        <v>0</v>
      </c>
      <c r="AU242" s="151">
        <f t="shared" si="310"/>
        <v>0</v>
      </c>
      <c r="AV242" s="151">
        <f t="shared" si="311"/>
        <v>0</v>
      </c>
      <c r="AW242" s="40"/>
      <c r="AX242" s="194" t="s">
        <v>93</v>
      </c>
      <c r="AY242" s="196">
        <f>ROUNDDOWN((AY236-AY234)/7,0)</f>
        <v>3</v>
      </c>
      <c r="BA242" s="111" t="s">
        <v>98</v>
      </c>
      <c r="BB242" s="111">
        <f ca="1">IF(AY234=7,COUNTIF(OFFSET($C242,0,0,1,$AY234),"外"),COUNTIF(OFFSET($C242,0,0,1,$AY234),"外")+COUNTIF(OFFSET($C242,-13,DAY(EOMONTH(C232-1,0))-7+$AY234,1,7-$AY234),"外"))</f>
        <v>0</v>
      </c>
      <c r="BC242" s="111">
        <f ca="1">COUNTIF(OFFSET($C242,0,$AY234,1,7),"外")</f>
        <v>0</v>
      </c>
      <c r="BD242" s="111">
        <f ca="1">COUNTIF(OFFSET($C242,0,$AY234+7,1,7),"外")</f>
        <v>0</v>
      </c>
      <c r="BE242" s="111">
        <f ca="1">COUNTIF(OFFSET($C242,0,$AY234+14,1,7),"外")</f>
        <v>0</v>
      </c>
      <c r="BF242" s="111">
        <f ca="1">COUNTIF(OFFSET(C242,0,AY234+21,1,7),"外")</f>
        <v>0</v>
      </c>
      <c r="BG242" s="111">
        <f t="shared" ca="1" si="315"/>
        <v>0</v>
      </c>
    </row>
    <row r="243" spans="1:59" s="4" customFormat="1" ht="20.149999999999999" customHeight="1" outlineLevel="1" x14ac:dyDescent="0.2">
      <c r="B243" s="45" t="str">
        <f>IF($V$5&lt;&gt;"",$V$5,"-")</f>
        <v>-</v>
      </c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78"/>
      <c r="AH243" s="90" t="str">
        <f ca="1">IFERROR(IF(B243="-","-",IF(AY234=7,COUNTIF(OFFSET($C243,0,0,1,$AY234),"○")/(7-BB243),(COUNTIF(OFFSET($C243,0,0,1,$AY234),"○")+COUNTIF(OFFSET($C243,-14,DAY(EOMONTH(C232-1,0))-7+$AY234,1,7-$AY234),"○"))/(7-BB243))),"-")</f>
        <v>-</v>
      </c>
      <c r="AI243" s="89" t="str">
        <f ca="1">IF(B243="-","-",COUNTIF(OFFSET($C243,0,$AY234,1,7),"○")/7-BC243)</f>
        <v>-</v>
      </c>
      <c r="AJ243" s="89" t="str">
        <f ca="1">IF($B243="-","-",COUNTIF(OFFSET($C243,0,$AY234,1,7),"○")/7-BD243)</f>
        <v>-</v>
      </c>
      <c r="AK243" s="89" t="str">
        <f ca="1">IF($B243="-","-",COUNTIF(OFFSET($C243,0,$AY234,1,7),"○")/7-BE243)</f>
        <v>-</v>
      </c>
      <c r="AL243" s="105" t="str">
        <f ca="1">IF($B243="-","-",IF((AY242+SIGN(AY234))&lt;5,"-",COUNTIF(OFFSET(C243,0,AY234+21,1,7),"○")/(7-BF243)))</f>
        <v>-</v>
      </c>
      <c r="AM243" s="154">
        <f>AU243</f>
        <v>0</v>
      </c>
      <c r="AN243" s="41" t="str">
        <f t="shared" si="316"/>
        <v/>
      </c>
      <c r="AO243" s="66" t="str">
        <f t="shared" si="306"/>
        <v>-</v>
      </c>
      <c r="AP243" s="155">
        <f t="shared" si="307"/>
        <v>0</v>
      </c>
      <c r="AQ243" s="75" t="str">
        <f>IFERROR(AP243/AT243,"")</f>
        <v/>
      </c>
      <c r="AR243" s="150">
        <f>COUNT(C233:AG233)</f>
        <v>28</v>
      </c>
      <c r="AS243" s="157">
        <f t="shared" si="308"/>
        <v>0</v>
      </c>
      <c r="AT243" s="151">
        <f t="shared" si="309"/>
        <v>0</v>
      </c>
      <c r="AU243" s="151">
        <f t="shared" si="310"/>
        <v>0</v>
      </c>
      <c r="AV243" s="151">
        <f t="shared" si="311"/>
        <v>0</v>
      </c>
      <c r="AW243" s="40"/>
      <c r="AX243" s="195"/>
      <c r="AY243" s="197"/>
      <c r="BA243" s="111" t="s">
        <v>99</v>
      </c>
      <c r="BB243" s="111">
        <f ca="1">IF(AY234=7,COUNTIF(OFFSET($C243,0,0,1,$AY234),"外"),COUNTIF(OFFSET($C243,0,0,1,$AY234),"外")+COUNTIF(OFFSET($C243,-13,DAY(EOMONTH(C232-1,0))-7+$AY234,1,7-$AY234),"外"))</f>
        <v>0</v>
      </c>
      <c r="BC243" s="111">
        <f ca="1">COUNTIF(OFFSET($C243,0,$AY234,1,7),"外")</f>
        <v>0</v>
      </c>
      <c r="BD243" s="111">
        <f ca="1">COUNTIF(OFFSET($C243,0,$AY234+7,1,7),"外")</f>
        <v>0</v>
      </c>
      <c r="BE243" s="111">
        <f ca="1">COUNTIF(OFFSET($C243,0,$AY234+14,1,7),"外")</f>
        <v>0</v>
      </c>
      <c r="BF243" s="111">
        <f ca="1">COUNTIF(OFFSET(C243,0,AY234+21,1,7),"外")</f>
        <v>0</v>
      </c>
      <c r="BG243" s="111">
        <f ca="1">SUM(BB243:BF243)</f>
        <v>0</v>
      </c>
    </row>
    <row r="244" spans="1:59" s="4" customFormat="1" ht="20.149999999999999" customHeight="1" outlineLevel="1" thickBot="1" x14ac:dyDescent="0.25">
      <c r="B244" s="46" t="str">
        <f>IF($W$5&lt;&gt;"",$W$5,"-")</f>
        <v>-</v>
      </c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55"/>
      <c r="AH244" s="91" t="str">
        <f ca="1">IFERROR(IF(B244="-","-",IF(AY234=7,COUNTIF(OFFSET($C244,0,0,1,$AY234),"○")/(7-BB244),(COUNTIF(OFFSET($C244,0,0,1,$AY234),"○")+COUNTIF(OFFSET($C244,-14,DAY(EOMONTH(C232-1,0))-7+$AY234,1,7-$AY234),"○"))/(7-BB244))),"-")</f>
        <v>-</v>
      </c>
      <c r="AI244" s="92" t="str">
        <f ca="1">IF(B244="-","-",COUNTIF(OFFSET($C244,0,$AY234,1,7),"○")/7-BC244)</f>
        <v>-</v>
      </c>
      <c r="AJ244" s="92" t="str">
        <f ca="1">IF($B244="-","-",COUNTIF(OFFSET($C244,0,$AY234,1,7),"○")/7-BD244)</f>
        <v>-</v>
      </c>
      <c r="AK244" s="92" t="str">
        <f ca="1">IF($B244="-","-",COUNTIF(OFFSET($C244,0,$AY234,1,7),"○")/7-BE244)</f>
        <v>-</v>
      </c>
      <c r="AL244" s="106" t="str">
        <f ca="1">IF($B244="-","-",IF((AY242+SIGN(AY234))&lt;5,"-",COUNTIF(OFFSET(C244,0,AY234+21,1,7),"○")/(7-BF244)))</f>
        <v>-</v>
      </c>
      <c r="AM244" s="64">
        <f t="shared" ref="AM244" si="317">AU244</f>
        <v>0</v>
      </c>
      <c r="AN244" s="48" t="str">
        <f>IFERROR(AM244/AS244,"")</f>
        <v/>
      </c>
      <c r="AO244" s="30" t="str">
        <f t="shared" si="306"/>
        <v>-</v>
      </c>
      <c r="AP244" s="71">
        <f t="shared" si="307"/>
        <v>0</v>
      </c>
      <c r="AQ244" s="72" t="str">
        <f t="shared" ref="AQ244" si="318">IFERROR(AP244/AT244,"")</f>
        <v/>
      </c>
      <c r="AR244" s="150">
        <f>COUNT(C233:AG233)</f>
        <v>28</v>
      </c>
      <c r="AS244" s="157">
        <f t="shared" si="308"/>
        <v>0</v>
      </c>
      <c r="AT244" s="151">
        <f t="shared" si="309"/>
        <v>0</v>
      </c>
      <c r="AU244" s="151">
        <f t="shared" si="310"/>
        <v>0</v>
      </c>
      <c r="AV244" s="151">
        <f t="shared" si="311"/>
        <v>0</v>
      </c>
      <c r="AW244" s="40"/>
      <c r="AX244" s="101"/>
      <c r="AY244" s="102"/>
      <c r="BA244" s="111" t="s">
        <v>100</v>
      </c>
      <c r="BB244" s="111">
        <f ca="1">IF(AY234=7,COUNTIF(OFFSET($C244,0,0,1,$AY234),"外"),COUNTIF(OFFSET($C244,0,0,1,$AY234),"外")+COUNTIF(OFFSET($C244,-13,DAY(EOMONTH(C232-1,0))-7+$AY234,1,7-$AY234),"外"))</f>
        <v>0</v>
      </c>
      <c r="BC244" s="111">
        <f ca="1">COUNTIF(OFFSET($C244,0,$AY234,1,7),"外")</f>
        <v>0</v>
      </c>
      <c r="BD244" s="111">
        <f ca="1">COUNTIF(OFFSET($C244,0,$AY234+7,1,7),"外")</f>
        <v>0</v>
      </c>
      <c r="BE244" s="111">
        <f ca="1">COUNTIF(OFFSET($C244,0,$AY234+14,1,7),"外")</f>
        <v>0</v>
      </c>
      <c r="BF244" s="111">
        <f ca="1">COUNTIF(OFFSET(C244,0,AY234+21,1,7),"外")</f>
        <v>0</v>
      </c>
      <c r="BG244" s="111">
        <f t="shared" ref="BG244" ca="1" si="319">SUM(BB244:BF244)</f>
        <v>0</v>
      </c>
    </row>
    <row r="245" spans="1:59" ht="13.5" outlineLevel="1" thickBot="1" x14ac:dyDescent="0.25">
      <c r="AV245" s="32"/>
    </row>
    <row r="246" spans="1:59" s="4" customFormat="1" ht="13" customHeight="1" outlineLevel="1" x14ac:dyDescent="0.2">
      <c r="A246" s="2"/>
      <c r="B246" s="83" t="s">
        <v>0</v>
      </c>
      <c r="C246" s="252">
        <f>DATE(YEAR(C232),MONTH(C232)+1,DAY(C232))</f>
        <v>46082</v>
      </c>
      <c r="D246" s="253"/>
      <c r="E246" s="253"/>
      <c r="F246" s="253"/>
      <c r="G246" s="253"/>
      <c r="H246" s="253"/>
      <c r="I246" s="253"/>
      <c r="J246" s="253"/>
      <c r="K246" s="253"/>
      <c r="L246" s="253"/>
      <c r="M246" s="253"/>
      <c r="N246" s="253"/>
      <c r="O246" s="253"/>
      <c r="P246" s="253"/>
      <c r="Q246" s="253"/>
      <c r="R246" s="253"/>
      <c r="S246" s="253"/>
      <c r="T246" s="253"/>
      <c r="U246" s="253"/>
      <c r="V246" s="253"/>
      <c r="W246" s="253"/>
      <c r="X246" s="253"/>
      <c r="Y246" s="253"/>
      <c r="Z246" s="253"/>
      <c r="AA246" s="253"/>
      <c r="AB246" s="253"/>
      <c r="AC246" s="253"/>
      <c r="AD246" s="253"/>
      <c r="AE246" s="253"/>
      <c r="AF246" s="253"/>
      <c r="AG246" s="253"/>
      <c r="AH246" s="254" t="s">
        <v>113</v>
      </c>
      <c r="AI246" s="255"/>
      <c r="AJ246" s="255"/>
      <c r="AK246" s="255"/>
      <c r="AL246" s="256"/>
      <c r="AM246" s="260" t="s">
        <v>46</v>
      </c>
      <c r="AN246" s="261"/>
      <c r="AO246" s="262"/>
      <c r="AP246" s="266" t="s">
        <v>11</v>
      </c>
      <c r="AQ246" s="267"/>
      <c r="AR246" s="270" t="s">
        <v>15</v>
      </c>
      <c r="AS246" s="206" t="s">
        <v>16</v>
      </c>
      <c r="AT246" s="221" t="s">
        <v>17</v>
      </c>
      <c r="AU246" s="241"/>
      <c r="AV246" s="241"/>
      <c r="AW246" s="40"/>
      <c r="AX246" s="242" t="s">
        <v>88</v>
      </c>
      <c r="AY246" s="243"/>
      <c r="AZ246" s="2"/>
      <c r="BA246" s="2"/>
      <c r="BB246" s="2"/>
      <c r="BC246" s="2"/>
      <c r="BD246" s="2"/>
      <c r="BE246" s="2"/>
      <c r="BF246" s="2"/>
      <c r="BG246" s="2"/>
    </row>
    <row r="247" spans="1:59" s="4" customFormat="1" ht="13" customHeight="1" outlineLevel="1" x14ac:dyDescent="0.2">
      <c r="A247" s="2"/>
      <c r="B247" s="10" t="s">
        <v>1</v>
      </c>
      <c r="C247" s="11">
        <f>DATE(YEAR(C246),MONTH(C246),DAY(C246))</f>
        <v>46082</v>
      </c>
      <c r="D247" s="11">
        <f>IF(MONTH(DATE(YEAR(C247),MONTH(C247),DAY(C247)+1))=MONTH($C246),DATE(YEAR(C247),MONTH(C247),DAY(C247)+1),"")</f>
        <v>46083</v>
      </c>
      <c r="E247" s="11">
        <f t="shared" ref="E247:AG247" si="320">IF(MONTH(DATE(YEAR(D247),MONTH(D247),DAY(D247)+1))=MONTH($C246),DATE(YEAR(D247),MONTH(D247),DAY(D247)+1),"")</f>
        <v>46084</v>
      </c>
      <c r="F247" s="16">
        <f t="shared" si="320"/>
        <v>46085</v>
      </c>
      <c r="G247" s="11">
        <f t="shared" si="320"/>
        <v>46086</v>
      </c>
      <c r="H247" s="11">
        <f t="shared" si="320"/>
        <v>46087</v>
      </c>
      <c r="I247" s="11">
        <f t="shared" si="320"/>
        <v>46088</v>
      </c>
      <c r="J247" s="11">
        <f t="shared" si="320"/>
        <v>46089</v>
      </c>
      <c r="K247" s="11">
        <f t="shared" si="320"/>
        <v>46090</v>
      </c>
      <c r="L247" s="11">
        <f t="shared" si="320"/>
        <v>46091</v>
      </c>
      <c r="M247" s="11">
        <f t="shared" si="320"/>
        <v>46092</v>
      </c>
      <c r="N247" s="11">
        <f t="shared" si="320"/>
        <v>46093</v>
      </c>
      <c r="O247" s="11">
        <f t="shared" si="320"/>
        <v>46094</v>
      </c>
      <c r="P247" s="11">
        <f t="shared" si="320"/>
        <v>46095</v>
      </c>
      <c r="Q247" s="11">
        <f t="shared" si="320"/>
        <v>46096</v>
      </c>
      <c r="R247" s="11">
        <f t="shared" si="320"/>
        <v>46097</v>
      </c>
      <c r="S247" s="11">
        <f t="shared" si="320"/>
        <v>46098</v>
      </c>
      <c r="T247" s="11">
        <f t="shared" si="320"/>
        <v>46099</v>
      </c>
      <c r="U247" s="11">
        <f t="shared" si="320"/>
        <v>46100</v>
      </c>
      <c r="V247" s="11">
        <f t="shared" si="320"/>
        <v>46101</v>
      </c>
      <c r="W247" s="11">
        <f t="shared" si="320"/>
        <v>46102</v>
      </c>
      <c r="X247" s="11">
        <f t="shared" si="320"/>
        <v>46103</v>
      </c>
      <c r="Y247" s="11">
        <f t="shared" si="320"/>
        <v>46104</v>
      </c>
      <c r="Z247" s="11">
        <f t="shared" si="320"/>
        <v>46105</v>
      </c>
      <c r="AA247" s="11">
        <f t="shared" si="320"/>
        <v>46106</v>
      </c>
      <c r="AB247" s="11">
        <f t="shared" si="320"/>
        <v>46107</v>
      </c>
      <c r="AC247" s="11">
        <f t="shared" si="320"/>
        <v>46108</v>
      </c>
      <c r="AD247" s="11">
        <f t="shared" si="320"/>
        <v>46109</v>
      </c>
      <c r="AE247" s="11">
        <f t="shared" si="320"/>
        <v>46110</v>
      </c>
      <c r="AF247" s="11">
        <f t="shared" si="320"/>
        <v>46111</v>
      </c>
      <c r="AG247" s="29">
        <f t="shared" si="320"/>
        <v>46112</v>
      </c>
      <c r="AH247" s="257"/>
      <c r="AI247" s="258"/>
      <c r="AJ247" s="258"/>
      <c r="AK247" s="258"/>
      <c r="AL247" s="259"/>
      <c r="AM247" s="263"/>
      <c r="AN247" s="264"/>
      <c r="AO247" s="265"/>
      <c r="AP247" s="268"/>
      <c r="AQ247" s="269"/>
      <c r="AR247" s="271"/>
      <c r="AS247" s="207"/>
      <c r="AT247" s="221"/>
      <c r="AU247" s="241"/>
      <c r="AV247" s="241"/>
      <c r="AW247" s="40"/>
      <c r="AX247" s="244"/>
      <c r="AY247" s="245"/>
      <c r="AZ247" s="2"/>
      <c r="BA247" s="2"/>
      <c r="BB247" s="2"/>
      <c r="BC247" s="2"/>
      <c r="BD247" s="2"/>
      <c r="BE247" s="2"/>
      <c r="BF247" s="2"/>
      <c r="BG247" s="2"/>
    </row>
    <row r="248" spans="1:59" s="4" customFormat="1" ht="13" customHeight="1" outlineLevel="1" x14ac:dyDescent="0.2">
      <c r="A248" s="2"/>
      <c r="B248" s="10" t="s">
        <v>2</v>
      </c>
      <c r="C248" s="12" t="str">
        <f t="shared" ref="C248:AG248" si="321">TEXT(C247,"aaa")</f>
        <v>日</v>
      </c>
      <c r="D248" s="12" t="str">
        <f t="shared" si="321"/>
        <v>月</v>
      </c>
      <c r="E248" s="12" t="str">
        <f t="shared" si="321"/>
        <v>火</v>
      </c>
      <c r="F248" s="17" t="str">
        <f t="shared" si="321"/>
        <v>水</v>
      </c>
      <c r="G248" s="12" t="str">
        <f t="shared" si="321"/>
        <v>木</v>
      </c>
      <c r="H248" s="12" t="str">
        <f t="shared" si="321"/>
        <v>金</v>
      </c>
      <c r="I248" s="12" t="str">
        <f t="shared" si="321"/>
        <v>土</v>
      </c>
      <c r="J248" s="12" t="str">
        <f t="shared" si="321"/>
        <v>日</v>
      </c>
      <c r="K248" s="12" t="str">
        <f t="shared" si="321"/>
        <v>月</v>
      </c>
      <c r="L248" s="12" t="str">
        <f t="shared" si="321"/>
        <v>火</v>
      </c>
      <c r="M248" s="12" t="str">
        <f t="shared" si="321"/>
        <v>水</v>
      </c>
      <c r="N248" s="12" t="str">
        <f t="shared" si="321"/>
        <v>木</v>
      </c>
      <c r="O248" s="12" t="str">
        <f t="shared" si="321"/>
        <v>金</v>
      </c>
      <c r="P248" s="12" t="str">
        <f t="shared" si="321"/>
        <v>土</v>
      </c>
      <c r="Q248" s="12" t="str">
        <f t="shared" si="321"/>
        <v>日</v>
      </c>
      <c r="R248" s="12" t="str">
        <f t="shared" si="321"/>
        <v>月</v>
      </c>
      <c r="S248" s="12" t="str">
        <f t="shared" si="321"/>
        <v>火</v>
      </c>
      <c r="T248" s="12" t="str">
        <f t="shared" si="321"/>
        <v>水</v>
      </c>
      <c r="U248" s="12" t="str">
        <f t="shared" si="321"/>
        <v>木</v>
      </c>
      <c r="V248" s="12" t="str">
        <f t="shared" si="321"/>
        <v>金</v>
      </c>
      <c r="W248" s="12" t="str">
        <f t="shared" si="321"/>
        <v>土</v>
      </c>
      <c r="X248" s="12" t="str">
        <f t="shared" si="321"/>
        <v>日</v>
      </c>
      <c r="Y248" s="12" t="str">
        <f t="shared" si="321"/>
        <v>月</v>
      </c>
      <c r="Z248" s="12" t="str">
        <f t="shared" si="321"/>
        <v>火</v>
      </c>
      <c r="AA248" s="12" t="str">
        <f t="shared" si="321"/>
        <v>水</v>
      </c>
      <c r="AB248" s="12" t="str">
        <f t="shared" si="321"/>
        <v>木</v>
      </c>
      <c r="AC248" s="12" t="str">
        <f t="shared" si="321"/>
        <v>金</v>
      </c>
      <c r="AD248" s="12" t="str">
        <f t="shared" si="321"/>
        <v>土</v>
      </c>
      <c r="AE248" s="12" t="str">
        <f t="shared" si="321"/>
        <v>日</v>
      </c>
      <c r="AF248" s="12" t="str">
        <f t="shared" si="321"/>
        <v>月</v>
      </c>
      <c r="AG248" s="78" t="str">
        <f t="shared" si="321"/>
        <v>火</v>
      </c>
      <c r="AH248" s="246" t="s">
        <v>83</v>
      </c>
      <c r="AI248" s="247" t="s">
        <v>84</v>
      </c>
      <c r="AJ248" s="247" t="s">
        <v>85</v>
      </c>
      <c r="AK248" s="247" t="s">
        <v>86</v>
      </c>
      <c r="AL248" s="248" t="s">
        <v>87</v>
      </c>
      <c r="AM248" s="249" t="s">
        <v>40</v>
      </c>
      <c r="AN248" s="228" t="s">
        <v>12</v>
      </c>
      <c r="AO248" s="231" t="s">
        <v>47</v>
      </c>
      <c r="AP248" s="234" t="s">
        <v>40</v>
      </c>
      <c r="AQ248" s="237" t="s">
        <v>13</v>
      </c>
      <c r="AR248" s="240"/>
      <c r="AS248" s="221"/>
      <c r="AT248" s="221"/>
      <c r="AU248" s="149"/>
      <c r="AV248" s="149"/>
      <c r="AW248" s="40"/>
      <c r="AX248" s="223" t="s">
        <v>89</v>
      </c>
      <c r="AY248" s="224">
        <f>ABS(IF(WEEKDAY(C246,3)=0,7,WEEKDAY(C246,3)-7))</f>
        <v>1</v>
      </c>
      <c r="AZ248" s="2"/>
      <c r="BA248" s="2"/>
      <c r="BB248" s="2"/>
      <c r="BC248" s="2"/>
      <c r="BD248" s="2"/>
      <c r="BE248" s="2"/>
      <c r="BF248" s="2"/>
      <c r="BG248" s="2"/>
    </row>
    <row r="249" spans="1:59" s="4" customFormat="1" ht="27" customHeight="1" outlineLevel="1" x14ac:dyDescent="0.2">
      <c r="A249" s="3"/>
      <c r="B249" s="225" t="s">
        <v>3</v>
      </c>
      <c r="C249" s="218" t="str">
        <f>IFERROR(VLOOKUP(C247,祝日一覧!$A:$C,3,FALSE),"")</f>
        <v/>
      </c>
      <c r="D249" s="218" t="str">
        <f>IFERROR(VLOOKUP(D247,祝日一覧!$A:$C,3,FALSE),"")</f>
        <v/>
      </c>
      <c r="E249" s="218" t="str">
        <f>IFERROR(VLOOKUP(E247,祝日一覧!$A:$C,3,FALSE),"")</f>
        <v/>
      </c>
      <c r="F249" s="218" t="str">
        <f>IFERROR(VLOOKUP(F247,祝日一覧!$A:$C,3,FALSE),"")</f>
        <v/>
      </c>
      <c r="G249" s="218" t="str">
        <f>IFERROR(VLOOKUP(G247,祝日一覧!$A:$C,3,FALSE),"")</f>
        <v/>
      </c>
      <c r="H249" s="218" t="str">
        <f>IFERROR(VLOOKUP(H247,祝日一覧!$A:$C,3,FALSE),"")</f>
        <v/>
      </c>
      <c r="I249" s="218" t="str">
        <f>IFERROR(VLOOKUP(I247,祝日一覧!$A:$C,3,FALSE),"")</f>
        <v/>
      </c>
      <c r="J249" s="218" t="str">
        <f>IFERROR(VLOOKUP(J247,祝日一覧!$A:$C,3,FALSE),"")</f>
        <v/>
      </c>
      <c r="K249" s="218" t="str">
        <f>IFERROR(VLOOKUP(K247,祝日一覧!$A:$C,3,FALSE),"")</f>
        <v/>
      </c>
      <c r="L249" s="218" t="str">
        <f>IFERROR(VLOOKUP(L247,祝日一覧!$A:$C,3,FALSE),"")</f>
        <v/>
      </c>
      <c r="M249" s="218" t="str">
        <f>IFERROR(VLOOKUP(M247,祝日一覧!$A:$C,3,FALSE),"")</f>
        <v/>
      </c>
      <c r="N249" s="218" t="str">
        <f>IFERROR(VLOOKUP(N247,祝日一覧!$A:$C,3,FALSE),"")</f>
        <v/>
      </c>
      <c r="O249" s="218" t="str">
        <f>IFERROR(VLOOKUP(O247,祝日一覧!$A:$C,3,FALSE),"")</f>
        <v/>
      </c>
      <c r="P249" s="218" t="str">
        <f>IFERROR(VLOOKUP(P247,祝日一覧!$A:$C,3,FALSE),"")</f>
        <v/>
      </c>
      <c r="Q249" s="218" t="str">
        <f>IFERROR(VLOOKUP(Q247,祝日一覧!$A:$C,3,FALSE),"")</f>
        <v/>
      </c>
      <c r="R249" s="218" t="str">
        <f>IFERROR(VLOOKUP(R247,祝日一覧!$A:$C,3,FALSE),"")</f>
        <v/>
      </c>
      <c r="S249" s="218" t="str">
        <f>IFERROR(VLOOKUP(S247,祝日一覧!$A:$C,3,FALSE),"")</f>
        <v/>
      </c>
      <c r="T249" s="218" t="str">
        <f>IFERROR(VLOOKUP(T247,祝日一覧!$A:$C,3,FALSE),"")</f>
        <v/>
      </c>
      <c r="U249" s="218" t="str">
        <f>IFERROR(VLOOKUP(U247,祝日一覧!$A:$C,3,FALSE),"")</f>
        <v/>
      </c>
      <c r="V249" s="218" t="str">
        <f>IFERROR(VLOOKUP(V247,祝日一覧!$A:$C,3,FALSE),"")</f>
        <v>春分の日</v>
      </c>
      <c r="W249" s="218" t="str">
        <f>IFERROR(VLOOKUP(W247,祝日一覧!$A:$C,3,FALSE),"")</f>
        <v/>
      </c>
      <c r="X249" s="218" t="str">
        <f>IFERROR(VLOOKUP(X247,祝日一覧!$A:$C,3,FALSE),"")</f>
        <v/>
      </c>
      <c r="Y249" s="218" t="str">
        <f>IFERROR(VLOOKUP(Y247,祝日一覧!$A:$C,3,FALSE),"")</f>
        <v/>
      </c>
      <c r="Z249" s="218" t="str">
        <f>IFERROR(VLOOKUP(Z247,祝日一覧!$A:$C,3,FALSE),"")</f>
        <v/>
      </c>
      <c r="AA249" s="218" t="str">
        <f>IFERROR(VLOOKUP(AA247,祝日一覧!$A:$C,3,FALSE),"")</f>
        <v/>
      </c>
      <c r="AB249" s="218" t="str">
        <f>IFERROR(VLOOKUP(AB247,祝日一覧!$A:$C,3,FALSE),"")</f>
        <v/>
      </c>
      <c r="AC249" s="218" t="str">
        <f>IFERROR(VLOOKUP(AC247,祝日一覧!$A:$C,3,FALSE),"")</f>
        <v/>
      </c>
      <c r="AD249" s="218" t="str">
        <f>IFERROR(VLOOKUP(AD247,祝日一覧!$A:$C,3,FALSE),"")</f>
        <v/>
      </c>
      <c r="AE249" s="218" t="str">
        <f>IFERROR(VLOOKUP(AE247,祝日一覧!$A:$C,3,FALSE),"")</f>
        <v/>
      </c>
      <c r="AF249" s="218" t="str">
        <f>IFERROR(VLOOKUP(AF247,祝日一覧!$A:$C,3,FALSE),"")</f>
        <v/>
      </c>
      <c r="AG249" s="208" t="str">
        <f>IFERROR(VLOOKUP(AG247,祝日一覧!$A:$C,3,FALSE),"")</f>
        <v/>
      </c>
      <c r="AH249" s="246"/>
      <c r="AI249" s="247"/>
      <c r="AJ249" s="247"/>
      <c r="AK249" s="247"/>
      <c r="AL249" s="248"/>
      <c r="AM249" s="250"/>
      <c r="AN249" s="229"/>
      <c r="AO249" s="232"/>
      <c r="AP249" s="235"/>
      <c r="AQ249" s="238"/>
      <c r="AR249" s="240"/>
      <c r="AS249" s="221"/>
      <c r="AT249" s="222"/>
      <c r="AU249" s="148"/>
      <c r="AV249" s="149"/>
      <c r="AW249" s="40"/>
      <c r="AX249" s="223"/>
      <c r="AY249" s="224"/>
      <c r="AZ249" s="3"/>
      <c r="BA249" s="3"/>
      <c r="BB249" s="3"/>
      <c r="BC249" s="3"/>
      <c r="BD249" s="3"/>
      <c r="BE249" s="3"/>
      <c r="BF249" s="3"/>
      <c r="BG249" s="3"/>
    </row>
    <row r="250" spans="1:59" s="4" customFormat="1" ht="27" customHeight="1" outlineLevel="1" x14ac:dyDescent="0.2">
      <c r="A250" s="3"/>
      <c r="B250" s="226"/>
      <c r="C250" s="219"/>
      <c r="D250" s="219"/>
      <c r="E250" s="219"/>
      <c r="F250" s="219"/>
      <c r="G250" s="219"/>
      <c r="H250" s="219"/>
      <c r="I250" s="219"/>
      <c r="J250" s="219"/>
      <c r="K250" s="219"/>
      <c r="L250" s="219"/>
      <c r="M250" s="219"/>
      <c r="N250" s="219"/>
      <c r="O250" s="219"/>
      <c r="P250" s="219"/>
      <c r="Q250" s="219"/>
      <c r="R250" s="219"/>
      <c r="S250" s="219"/>
      <c r="T250" s="219"/>
      <c r="U250" s="219"/>
      <c r="V250" s="219"/>
      <c r="W250" s="219"/>
      <c r="X250" s="219"/>
      <c r="Y250" s="219"/>
      <c r="Z250" s="219"/>
      <c r="AA250" s="219"/>
      <c r="AB250" s="219"/>
      <c r="AC250" s="219"/>
      <c r="AD250" s="219"/>
      <c r="AE250" s="219"/>
      <c r="AF250" s="219"/>
      <c r="AG250" s="209"/>
      <c r="AH250" s="93" t="str">
        <f>IF($AY248=7,DBCS(1&amp;"日～"&amp;7&amp;"日"),DBCS("前"&amp;DAY(EOMONTH($C246-1,0))-6+$AY248&amp;"日～"&amp;$AY248&amp;"日"))</f>
        <v>前２３日～１日</v>
      </c>
      <c r="AI250" s="112" t="str">
        <f>DBCS($AY248+1&amp;"日～"&amp;$AY248+7&amp;"日")</f>
        <v>２日～８日</v>
      </c>
      <c r="AJ250" s="112" t="str">
        <f>DBCS($AY248+8&amp;"日～"&amp;$AY248+14&amp;"日")</f>
        <v>９日～１５日</v>
      </c>
      <c r="AK250" s="112" t="str">
        <f>DBCS($AY248+15&amp;"日～"&amp;$AY248+21&amp;"日")</f>
        <v>１６日～２２日</v>
      </c>
      <c r="AL250" s="113" t="str">
        <f>IF(AND(AY248=7,AY252=0),"-",IF($AY256=3,"-",DBCS($AY248+22&amp;"日～"&amp;$AY248+28&amp;"日")))</f>
        <v>２３日～２９日</v>
      </c>
      <c r="AM250" s="250"/>
      <c r="AN250" s="229"/>
      <c r="AO250" s="232"/>
      <c r="AP250" s="235"/>
      <c r="AQ250" s="238"/>
      <c r="AR250" s="152"/>
      <c r="AS250" s="147"/>
      <c r="AT250" s="147"/>
      <c r="AU250" s="156"/>
      <c r="AV250" s="156"/>
      <c r="AW250" s="40"/>
      <c r="AX250" s="99" t="s">
        <v>90</v>
      </c>
      <c r="AY250" s="100">
        <f>DAY(EOMONTH(C246,0))</f>
        <v>31</v>
      </c>
      <c r="AZ250" s="3"/>
      <c r="BA250" s="211" t="s">
        <v>105</v>
      </c>
      <c r="BB250" s="212"/>
      <c r="BC250" s="212"/>
      <c r="BD250" s="212"/>
      <c r="BE250" s="212"/>
      <c r="BF250" s="212"/>
      <c r="BG250" s="213"/>
    </row>
    <row r="251" spans="1:59" s="4" customFormat="1" ht="18.5" customHeight="1" outlineLevel="1" x14ac:dyDescent="0.2">
      <c r="A251" s="3"/>
      <c r="B251" s="226"/>
      <c r="C251" s="219"/>
      <c r="D251" s="219"/>
      <c r="E251" s="219"/>
      <c r="F251" s="219"/>
      <c r="G251" s="219"/>
      <c r="H251" s="219"/>
      <c r="I251" s="219"/>
      <c r="J251" s="219"/>
      <c r="K251" s="219"/>
      <c r="L251" s="219"/>
      <c r="M251" s="219"/>
      <c r="N251" s="219"/>
      <c r="O251" s="219"/>
      <c r="P251" s="219"/>
      <c r="Q251" s="219"/>
      <c r="R251" s="219"/>
      <c r="S251" s="219"/>
      <c r="T251" s="219"/>
      <c r="U251" s="219"/>
      <c r="V251" s="219"/>
      <c r="W251" s="219"/>
      <c r="X251" s="219"/>
      <c r="Y251" s="219"/>
      <c r="Z251" s="219"/>
      <c r="AA251" s="219"/>
      <c r="AB251" s="219"/>
      <c r="AC251" s="219"/>
      <c r="AD251" s="219"/>
      <c r="AE251" s="219"/>
      <c r="AF251" s="219"/>
      <c r="AG251" s="209"/>
      <c r="AH251" s="93" t="str">
        <f ca="1">IF(AH252&gt;=0.285,"達成","未")</f>
        <v>未</v>
      </c>
      <c r="AI251" s="166" t="str">
        <f ca="1">IF(AI252&gt;=0.285,"達成","未")</f>
        <v>未</v>
      </c>
      <c r="AJ251" s="166" t="str">
        <f t="shared" ref="AJ251" ca="1" si="322">IF(AJ252&gt;=0.285,"達成","未")</f>
        <v>未</v>
      </c>
      <c r="AK251" s="166" t="str">
        <f t="shared" ref="AK251" ca="1" si="323">IF(AK252&gt;=0.285,"達成","未")</f>
        <v>未</v>
      </c>
      <c r="AL251" s="167" t="str">
        <f ca="1">IF(AL252="-","-",IF(AL252&gt;=0.285,"達成","未"))</f>
        <v>未</v>
      </c>
      <c r="AM251" s="251"/>
      <c r="AN251" s="230"/>
      <c r="AO251" s="233"/>
      <c r="AP251" s="236"/>
      <c r="AQ251" s="239"/>
      <c r="AR251" s="163"/>
      <c r="AS251" s="164"/>
      <c r="AT251" s="164"/>
      <c r="AU251" s="165"/>
      <c r="AV251" s="165"/>
      <c r="AW251" s="40"/>
      <c r="AX251" s="99"/>
      <c r="AY251" s="100"/>
      <c r="AZ251" s="3"/>
      <c r="BA251" s="160"/>
      <c r="BB251" s="161"/>
      <c r="BC251" s="161"/>
      <c r="BD251" s="161"/>
      <c r="BE251" s="161"/>
      <c r="BF251" s="161"/>
      <c r="BG251" s="162"/>
    </row>
    <row r="252" spans="1:59" s="4" customFormat="1" ht="20.149999999999999" customHeight="1" outlineLevel="1" thickBot="1" x14ac:dyDescent="0.25">
      <c r="B252" s="227"/>
      <c r="C252" s="220"/>
      <c r="D252" s="220"/>
      <c r="E252" s="220"/>
      <c r="F252" s="220"/>
      <c r="G252" s="220"/>
      <c r="H252" s="220"/>
      <c r="I252" s="220"/>
      <c r="J252" s="220"/>
      <c r="K252" s="220"/>
      <c r="L252" s="220"/>
      <c r="M252" s="220"/>
      <c r="N252" s="220"/>
      <c r="O252" s="220"/>
      <c r="P252" s="220"/>
      <c r="Q252" s="220"/>
      <c r="R252" s="220"/>
      <c r="S252" s="220"/>
      <c r="T252" s="220"/>
      <c r="U252" s="220"/>
      <c r="V252" s="220"/>
      <c r="W252" s="220"/>
      <c r="X252" s="220"/>
      <c r="Y252" s="220"/>
      <c r="Z252" s="220"/>
      <c r="AA252" s="220"/>
      <c r="AB252" s="220"/>
      <c r="AC252" s="220"/>
      <c r="AD252" s="220"/>
      <c r="AE252" s="220"/>
      <c r="AF252" s="220"/>
      <c r="AG252" s="210"/>
      <c r="AH252" s="114">
        <f ca="1">AVERAGE(AH253:AH258)</f>
        <v>0</v>
      </c>
      <c r="AI252" s="115">
        <f t="shared" ref="AI252:AK252" ca="1" si="324">AVERAGE(AI253:AI258)</f>
        <v>0</v>
      </c>
      <c r="AJ252" s="115">
        <f t="shared" ca="1" si="324"/>
        <v>0</v>
      </c>
      <c r="AK252" s="115">
        <f t="shared" ca="1" si="324"/>
        <v>0</v>
      </c>
      <c r="AL252" s="104">
        <f ca="1">IFERROR(AVERAGE(AL253:AL258),"-")</f>
        <v>0</v>
      </c>
      <c r="AM252" s="64"/>
      <c r="AN252" s="48">
        <f>AVERAGE(AN253:AN258)</f>
        <v>0</v>
      </c>
      <c r="AO252" s="30" t="str">
        <f>IF(AN252&gt;=0.285,"達成","未")</f>
        <v>未</v>
      </c>
      <c r="AP252" s="71"/>
      <c r="AQ252" s="72">
        <f>AVERAGE(AQ253:AQ258)</f>
        <v>9.8228003077417123E-2</v>
      </c>
      <c r="AR252" s="62" t="s">
        <v>15</v>
      </c>
      <c r="AS252" s="49" t="s">
        <v>16</v>
      </c>
      <c r="AT252" s="50" t="s">
        <v>58</v>
      </c>
      <c r="AU252" s="38" t="s">
        <v>56</v>
      </c>
      <c r="AV252" s="153" t="s">
        <v>57</v>
      </c>
      <c r="AW252" s="60" t="s">
        <v>66</v>
      </c>
      <c r="AX252" s="214" t="s">
        <v>91</v>
      </c>
      <c r="AY252" s="215">
        <f>MOD(AY250-AY248,7)</f>
        <v>2</v>
      </c>
      <c r="AZ252" s="97" t="s">
        <v>106</v>
      </c>
      <c r="BA252" s="111"/>
      <c r="BB252" s="111" t="s">
        <v>83</v>
      </c>
      <c r="BC252" s="111" t="s">
        <v>84</v>
      </c>
      <c r="BD252" s="111" t="s">
        <v>85</v>
      </c>
      <c r="BE252" s="111" t="s">
        <v>86</v>
      </c>
      <c r="BF252" s="111" t="s">
        <v>87</v>
      </c>
      <c r="BG252" s="111" t="s">
        <v>101</v>
      </c>
    </row>
    <row r="253" spans="1:59" s="4" customFormat="1" ht="20.149999999999999" customHeight="1" outlineLevel="1" x14ac:dyDescent="0.2">
      <c r="B253" s="51" t="str">
        <f>IF($R$5&lt;&gt;"",$R$5,"-")</f>
        <v>A</v>
      </c>
      <c r="C253" s="84"/>
      <c r="D253" s="84"/>
      <c r="E253" s="84"/>
      <c r="F253" s="84"/>
      <c r="G253" s="84"/>
      <c r="H253" s="84"/>
      <c r="I253" s="84"/>
      <c r="J253" s="84"/>
      <c r="K253" s="84"/>
      <c r="L253" s="84"/>
      <c r="M253" s="84"/>
      <c r="N253" s="84"/>
      <c r="O253" s="84"/>
      <c r="P253" s="84"/>
      <c r="Q253" s="84"/>
      <c r="R253" s="84"/>
      <c r="S253" s="84"/>
      <c r="T253" s="84"/>
      <c r="U253" s="84"/>
      <c r="V253" s="84"/>
      <c r="W253" s="84"/>
      <c r="X253" s="84"/>
      <c r="Y253" s="84"/>
      <c r="Z253" s="84"/>
      <c r="AA253" s="84"/>
      <c r="AB253" s="84"/>
      <c r="AC253" s="84"/>
      <c r="AD253" s="84"/>
      <c r="AE253" s="84"/>
      <c r="AF253" s="84"/>
      <c r="AG253" s="61"/>
      <c r="AH253" s="122">
        <f ca="1">IFERROR(IF(B253="-","-",IF(AY248=7,COUNTIF(OFFSET($C253,0,0,1,$AY248),"○")/(7-BB253),(COUNTIF(OFFSET($C253,0,0,1,$AY248),"○")+COUNTIF(OFFSET($C253,-14,DAY(EOMONTH(C246-1,0))-7+$AY248,1,7-$AY248),"○"))/(7-BB253))),"-")</f>
        <v>0</v>
      </c>
      <c r="AI253" s="116">
        <f ca="1">IF($B253="-","-",COUNTIF(OFFSET($C253,0,$AY248,1,7),"○")/7-BC253)</f>
        <v>0</v>
      </c>
      <c r="AJ253" s="145">
        <f ca="1">IF($B253="-","-",COUNTIF(OFFSET($C253,0,$AY248,1,7),"○")/7-BD253)</f>
        <v>0</v>
      </c>
      <c r="AK253" s="145">
        <f ca="1">IF($B253="-","-",COUNTIF(OFFSET($C253,0,$AY248,1,7),"○")/7-BE253)</f>
        <v>0</v>
      </c>
      <c r="AL253" s="146">
        <f ca="1">IF($B253="-","-",IF((AY256+SIGN(AY248))&lt;5,"-",COUNTIF(OFFSET(C253,0,AY248+21,1,7),"○")/(7-BF253)))</f>
        <v>0</v>
      </c>
      <c r="AM253" s="65">
        <f>AU253</f>
        <v>0</v>
      </c>
      <c r="AN253" s="41">
        <f>IFERROR(AM253/AS253,"")</f>
        <v>0</v>
      </c>
      <c r="AO253" s="67" t="str">
        <f t="shared" ref="AO253:AO258" si="325">IFERROR(IF(B253="-",B253,IF(AM253/AS253&gt;=0.285,"達成","未")),"-")</f>
        <v>未</v>
      </c>
      <c r="AP253" s="73">
        <f t="shared" ref="AP253:AP258" si="326">AV253</f>
        <v>58</v>
      </c>
      <c r="AQ253" s="74">
        <f>IFERROR(AP253/AT253,"")</f>
        <v>0.10760667903525047</v>
      </c>
      <c r="AR253" s="150">
        <f>COUNT(C247:AG247)</f>
        <v>31</v>
      </c>
      <c r="AS253" s="157">
        <f t="shared" ref="AS253:AS258" si="327">IF(OR(B253="-",B253=""),0,IFERROR(AR253-COUNTIF(C253:AG253,"外"),))</f>
        <v>31</v>
      </c>
      <c r="AT253" s="151">
        <f t="shared" ref="AT253:AT258" si="328">AS253+AT239</f>
        <v>539</v>
      </c>
      <c r="AU253" s="151">
        <f t="shared" ref="AU253:AU258" si="329">COUNTIF(C253:AG253,"○")</f>
        <v>0</v>
      </c>
      <c r="AV253" s="151">
        <f t="shared" ref="AV253:AV258" si="330">AV239+AU253</f>
        <v>58</v>
      </c>
      <c r="AW253" s="98">
        <f>IF(C246&gt;DATE($K$6,$M$6,1),0,IF(SUM(AS253:AS258)=0,1,IF(AO252="達成",1,0)))</f>
        <v>0</v>
      </c>
      <c r="AX253" s="214"/>
      <c r="AY253" s="215"/>
      <c r="AZ253" s="98">
        <f>IF(C246&gt;DATE($K$6,$M$6,1),0,IF(SUM(AS253:AS258)=0,1,IF(AND(AH252&gt;0.285,AI252&gt;0.285,AJ252&gt;0.285,AK252&gt;0.285,AL252&gt;0.285),1,0)))</f>
        <v>0</v>
      </c>
      <c r="BA253" s="111" t="s">
        <v>95</v>
      </c>
      <c r="BB253" s="111">
        <f ca="1">IF(AY248=7,COUNTIF(OFFSET($C253,0,0,1,$AY248),"外"),COUNTIF(OFFSET($C253,0,0,1,$AY248),"外")+COUNTIF(OFFSET($C253,-13,DAY(EOMONTH(C246-1,0))-7+$AY248,1,7-$AY248),"外"))</f>
        <v>0</v>
      </c>
      <c r="BC253" s="111">
        <f ca="1">COUNTIF(OFFSET($C253,0,$AY248,1,7),"外")</f>
        <v>0</v>
      </c>
      <c r="BD253" s="111">
        <f ca="1">COUNTIF(OFFSET($C253,0,$AY248+7,1,7),"外")</f>
        <v>0</v>
      </c>
      <c r="BE253" s="111">
        <f ca="1">COUNTIF(OFFSET($C253,0,$AY248+14,1,7),"外")</f>
        <v>0</v>
      </c>
      <c r="BF253" s="111">
        <f ca="1">COUNTIF(OFFSET(C253,0,AY248+21,1,7),"外")</f>
        <v>0</v>
      </c>
      <c r="BG253" s="111">
        <f ca="1">SUM(BB253:BF253)</f>
        <v>0</v>
      </c>
    </row>
    <row r="254" spans="1:59" s="4" customFormat="1" ht="20.149999999999999" customHeight="1" outlineLevel="1" x14ac:dyDescent="0.2">
      <c r="B254" s="45" t="str">
        <f>IF($S$5&lt;&gt;"",$S$5,"-")</f>
        <v>B</v>
      </c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78"/>
      <c r="AH254" s="90">
        <f ca="1">IFERROR(IF(B239="-","-",IF(AY248=7,COUNTIF(OFFSET($C254,0,0,1,$AY248),"○")/(7-BB254),(COUNTIF(OFFSET($C254,0,0,1,$AY248),"○")+COUNTIF(OFFSET($C254,-14,DAY(EOMONTH(C246-1,0))-7+$AY248,1,7-$AY248),"○"))/(7-BB254))),"-")</f>
        <v>0</v>
      </c>
      <c r="AI254" s="89">
        <f ca="1">IF(B254="-","-",COUNTIF(OFFSET($C254,0,$AY248,1,7),"○")/7-BC254)</f>
        <v>0</v>
      </c>
      <c r="AJ254" s="89">
        <f ca="1">IF($B254="-","-",COUNTIF(OFFSET($C254,0,$AY249,1,7),"○")/7-BD254)</f>
        <v>0</v>
      </c>
      <c r="AK254" s="89">
        <f ca="1">IF($B254="-","-",COUNTIF(OFFSET($C254,0,$AY248,1,7),"○")/7-BE254)</f>
        <v>0</v>
      </c>
      <c r="AL254" s="105">
        <f ca="1">IF($B254="-","-",IF((AY256+SIGN(AY248))&lt;5,"-",COUNTIF(OFFSET(C254,0,AY248+21,1,7),"○")/(7-BF254)))</f>
        <v>0</v>
      </c>
      <c r="AM254" s="154">
        <f t="shared" ref="AM254:AM256" si="331">AU254</f>
        <v>0</v>
      </c>
      <c r="AN254" s="41">
        <f t="shared" ref="AN254" si="332">IFERROR(AM254/AS254,"")</f>
        <v>0</v>
      </c>
      <c r="AO254" s="66" t="str">
        <f t="shared" si="325"/>
        <v>未</v>
      </c>
      <c r="AP254" s="155">
        <f t="shared" si="326"/>
        <v>49</v>
      </c>
      <c r="AQ254" s="75">
        <f t="shared" ref="AQ254:AQ256" si="333">IFERROR(AP254/AT254,"")</f>
        <v>9.2105263157894732E-2</v>
      </c>
      <c r="AR254" s="150">
        <f>COUNT(C247:AG247)</f>
        <v>31</v>
      </c>
      <c r="AS254" s="157">
        <f t="shared" si="327"/>
        <v>31</v>
      </c>
      <c r="AT254" s="151">
        <f t="shared" si="328"/>
        <v>532</v>
      </c>
      <c r="AU254" s="151">
        <f t="shared" si="329"/>
        <v>0</v>
      </c>
      <c r="AV254" s="151">
        <f t="shared" si="330"/>
        <v>49</v>
      </c>
      <c r="AW254" s="40"/>
      <c r="AX254" s="216" t="s">
        <v>92</v>
      </c>
      <c r="AY254" s="196">
        <f>SIGN(AY248)+SIGN(AY252)+AY256</f>
        <v>6</v>
      </c>
      <c r="BA254" s="111" t="s">
        <v>96</v>
      </c>
      <c r="BB254" s="111">
        <f ca="1">IF(AY248=7,COUNTIF(OFFSET($C254,0,0,1,$AY248),"外"),COUNTIF(OFFSET($C254,0,0,1,$AY248),"外")+COUNTIF(OFFSET($C254,-13,DAY(EOMONTH(C246-1,0))-7+$AY248,1,7-$AY248),"外"))</f>
        <v>0</v>
      </c>
      <c r="BC254" s="111">
        <f ca="1">COUNTIF(OFFSET($C254,0,$AY248,1,7),"外")</f>
        <v>0</v>
      </c>
      <c r="BD254" s="111">
        <f ca="1">COUNTIF(OFFSET($C254,0,$AY248+7,1,7),"外")</f>
        <v>0</v>
      </c>
      <c r="BE254" s="111">
        <f ca="1">COUNTIF(OFFSET($C254,0,$AY248+14,1,7),"外")</f>
        <v>0</v>
      </c>
      <c r="BF254" s="111">
        <f ca="1">COUNTIF(OFFSET(C254,0,AY248+21,1,7),"外")</f>
        <v>0</v>
      </c>
      <c r="BG254" s="111">
        <f t="shared" ref="BG254:BG256" ca="1" si="334">SUM(BB254:BF254)</f>
        <v>0</v>
      </c>
    </row>
    <row r="255" spans="1:59" s="4" customFormat="1" ht="20.149999999999999" customHeight="1" outlineLevel="1" x14ac:dyDescent="0.2">
      <c r="B255" s="45" t="str">
        <f>IF($T$5&lt;&gt;"",$T$5,"-")</f>
        <v>C</v>
      </c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78"/>
      <c r="AH255" s="90">
        <f ca="1">IFERROR(IF(B255="-","-",IF(AY248=7,COUNTIF(OFFSET($C255,0,0,1,$AY248),"○")/(7-BB255),(COUNTIF(OFFSET($C255,0,0,1,$AY248),"○")+COUNTIF(OFFSET($C255,-14,DAY(EOMONTH(C246-1,0))-7+$AY248,1,7-$AY248),"○"))/(7-BB255))),"-")</f>
        <v>0</v>
      </c>
      <c r="AI255" s="89">
        <f ca="1">IF(B255="-","-",COUNTIF(OFFSET($C255,0,$AY248,1,7),"○")/7-BC255)</f>
        <v>0</v>
      </c>
      <c r="AJ255" s="89">
        <f ca="1">IF($B255="-","-",COUNTIF(OFFSET($C255,0,$AY248,1,7),"○")/7-BD255)</f>
        <v>0</v>
      </c>
      <c r="AK255" s="89">
        <f ca="1">IF($B255="-","-",COUNTIF(OFFSET($C255,0,$AY248,1,7),"○")/7-BE255)</f>
        <v>0</v>
      </c>
      <c r="AL255" s="105">
        <f ca="1">IF($B255="-","-",IF((AY256+SIGN(AY248))&lt;5,"-",COUNTIF(OFFSET(C255,0,AY248+21,1,7),"○")/(7-BF255)))</f>
        <v>0</v>
      </c>
      <c r="AM255" s="154">
        <f t="shared" si="331"/>
        <v>0</v>
      </c>
      <c r="AN255" s="41">
        <f>IFERROR(AM255/AS255,"")</f>
        <v>0</v>
      </c>
      <c r="AO255" s="66" t="str">
        <f t="shared" si="325"/>
        <v>未</v>
      </c>
      <c r="AP255" s="155">
        <f t="shared" si="326"/>
        <v>51</v>
      </c>
      <c r="AQ255" s="75">
        <f t="shared" si="333"/>
        <v>9.4972067039106142E-2</v>
      </c>
      <c r="AR255" s="150">
        <f>COUNT(C247:AG247)</f>
        <v>31</v>
      </c>
      <c r="AS255" s="157">
        <f t="shared" si="327"/>
        <v>31</v>
      </c>
      <c r="AT255" s="151">
        <f t="shared" si="328"/>
        <v>537</v>
      </c>
      <c r="AU255" s="151">
        <f t="shared" si="329"/>
        <v>0</v>
      </c>
      <c r="AV255" s="151">
        <f t="shared" si="330"/>
        <v>51</v>
      </c>
      <c r="AW255" s="40"/>
      <c r="AX255" s="217"/>
      <c r="AY255" s="197"/>
      <c r="BA255" s="111" t="s">
        <v>97</v>
      </c>
      <c r="BB255" s="111">
        <f ca="1">IF(AY248=7,COUNTIF(OFFSET($C255,0,0,1,$AY248),"外"),COUNTIF(OFFSET($C255,0,0,1,$AY248),"外")+COUNTIF(OFFSET($C255,-13,DAY(EOMONTH(C246-1,0))-7+$AY248,1,7-$AY248),"外"))</f>
        <v>0</v>
      </c>
      <c r="BC255" s="111">
        <f ca="1">COUNTIF(OFFSET($C255,0,$AY248,1,7),"外")</f>
        <v>0</v>
      </c>
      <c r="BD255" s="111">
        <f ca="1">COUNTIF(OFFSET($C255,0,$AY248+7,1,7),"外")</f>
        <v>0</v>
      </c>
      <c r="BE255" s="111">
        <f ca="1">COUNTIF(OFFSET($C255,0,$AY248+14,1,7),"外")</f>
        <v>0</v>
      </c>
      <c r="BF255" s="111">
        <f ca="1">COUNTIF(OFFSET(C255,0,AY248+21,1,7),"外")</f>
        <v>0</v>
      </c>
      <c r="BG255" s="111">
        <f t="shared" ca="1" si="334"/>
        <v>0</v>
      </c>
    </row>
    <row r="256" spans="1:59" s="4" customFormat="1" ht="20.149999999999999" customHeight="1" outlineLevel="1" x14ac:dyDescent="0.2">
      <c r="B256" s="45" t="str">
        <f>IF($U$5&lt;&gt;"",$U$5,"-")</f>
        <v>-</v>
      </c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78"/>
      <c r="AH256" s="90" t="str">
        <f ca="1">IFERROR(IF(B256="-","-",IF(AY248=7,COUNTIF(OFFSET($C256,0,0,1,$AY248),"○")/(7-BB256),(COUNTIF(OFFSET($C256,0,0,1,$AY248),"○")+COUNTIF(OFFSET($C256,-14,DAY(EOMONTH(C246-1,0))-7+$AY248,1,7-$AY248),"○"))/(7-BB256))),"-")</f>
        <v>-</v>
      </c>
      <c r="AI256" s="89" t="str">
        <f ca="1">IF(B256="-","-",COUNTIF(OFFSET($C256,0,$AY248,1,7),"○")/7-BC256)</f>
        <v>-</v>
      </c>
      <c r="AJ256" s="89" t="str">
        <f ca="1">IF($B256="-","-",COUNTIF(OFFSET($C256,0,$AY248,1,7),"○")/7-BD256)</f>
        <v>-</v>
      </c>
      <c r="AK256" s="89" t="str">
        <f ca="1">IF($B256="-","-",COUNTIF(OFFSET($C256,0,$AY248,1,7),"○")/7-BE256)</f>
        <v>-</v>
      </c>
      <c r="AL256" s="105" t="str">
        <f ca="1">IF($B256="-","-",IF((AY256+SIGN(AY248))&lt;5,"-",COUNTIF(OFFSET(C256,0,AY248+21,1,7),"○")/(7-BF256)))</f>
        <v>-</v>
      </c>
      <c r="AM256" s="154">
        <f t="shared" si="331"/>
        <v>0</v>
      </c>
      <c r="AN256" s="41" t="str">
        <f t="shared" ref="AN256:AN257" si="335">IFERROR(AM256/AS256,"")</f>
        <v/>
      </c>
      <c r="AO256" s="66" t="str">
        <f t="shared" si="325"/>
        <v>-</v>
      </c>
      <c r="AP256" s="155">
        <f t="shared" si="326"/>
        <v>0</v>
      </c>
      <c r="AQ256" s="75" t="str">
        <f t="shared" si="333"/>
        <v/>
      </c>
      <c r="AR256" s="150">
        <f>COUNT(C247:AG247)</f>
        <v>31</v>
      </c>
      <c r="AS256" s="157">
        <f t="shared" si="327"/>
        <v>0</v>
      </c>
      <c r="AT256" s="151">
        <f t="shared" si="328"/>
        <v>0</v>
      </c>
      <c r="AU256" s="151">
        <f t="shared" si="329"/>
        <v>0</v>
      </c>
      <c r="AV256" s="151">
        <f t="shared" si="330"/>
        <v>0</v>
      </c>
      <c r="AW256" s="40"/>
      <c r="AX256" s="194" t="s">
        <v>93</v>
      </c>
      <c r="AY256" s="196">
        <f>ROUNDDOWN((AY250-AY248)/7,0)</f>
        <v>4</v>
      </c>
      <c r="BA256" s="111" t="s">
        <v>98</v>
      </c>
      <c r="BB256" s="111">
        <f ca="1">IF(AY248=7,COUNTIF(OFFSET($C256,0,0,1,$AY248),"外"),COUNTIF(OFFSET($C256,0,0,1,$AY248),"外")+COUNTIF(OFFSET($C256,-13,DAY(EOMONTH(C246-1,0))-7+$AY248,1,7-$AY248),"外"))</f>
        <v>0</v>
      </c>
      <c r="BC256" s="111">
        <f ca="1">COUNTIF(OFFSET($C256,0,$AY248,1,7),"外")</f>
        <v>0</v>
      </c>
      <c r="BD256" s="111">
        <f ca="1">COUNTIF(OFFSET($C256,0,$AY248+7,1,7),"外")</f>
        <v>0</v>
      </c>
      <c r="BE256" s="111">
        <f ca="1">COUNTIF(OFFSET($C256,0,$AY248+14,1,7),"外")</f>
        <v>0</v>
      </c>
      <c r="BF256" s="111">
        <f ca="1">COUNTIF(OFFSET(C256,0,AY248+21,1,7),"外")</f>
        <v>0</v>
      </c>
      <c r="BG256" s="111">
        <f t="shared" ca="1" si="334"/>
        <v>0</v>
      </c>
    </row>
    <row r="257" spans="1:59" s="4" customFormat="1" ht="20.149999999999999" customHeight="1" outlineLevel="1" x14ac:dyDescent="0.2">
      <c r="B257" s="45" t="str">
        <f>IF($V$5&lt;&gt;"",$V$5,"-")</f>
        <v>-</v>
      </c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78"/>
      <c r="AH257" s="90" t="str">
        <f ca="1">IFERROR(IF(B257="-","-",IF(AY248=7,COUNTIF(OFFSET($C257,0,0,1,$AY248),"○")/(7-BB257),(COUNTIF(OFFSET($C257,0,0,1,$AY248),"○")+COUNTIF(OFFSET($C257,-14,DAY(EOMONTH(C246-1,0))-7+$AY248,1,7-$AY248),"○"))/(7-BB257))),"-")</f>
        <v>-</v>
      </c>
      <c r="AI257" s="89" t="str">
        <f ca="1">IF(B257="-","-",COUNTIF(OFFSET($C257,0,$AY248,1,7),"○")/7-BC257)</f>
        <v>-</v>
      </c>
      <c r="AJ257" s="89" t="str">
        <f ca="1">IF($B257="-","-",COUNTIF(OFFSET($C257,0,$AY248,1,7),"○")/7-BD257)</f>
        <v>-</v>
      </c>
      <c r="AK257" s="89" t="str">
        <f ca="1">IF($B257="-","-",COUNTIF(OFFSET($C257,0,$AY248,1,7),"○")/7-BE257)</f>
        <v>-</v>
      </c>
      <c r="AL257" s="105" t="str">
        <f ca="1">IF($B257="-","-",IF((AY256+SIGN(AY248))&lt;5,"-",COUNTIF(OFFSET(C257,0,AY248+21,1,7),"○")/(7-BF257)))</f>
        <v>-</v>
      </c>
      <c r="AM257" s="154">
        <f>AU257</f>
        <v>0</v>
      </c>
      <c r="AN257" s="41" t="str">
        <f t="shared" si="335"/>
        <v/>
      </c>
      <c r="AO257" s="66" t="str">
        <f t="shared" si="325"/>
        <v>-</v>
      </c>
      <c r="AP257" s="155">
        <f t="shared" si="326"/>
        <v>0</v>
      </c>
      <c r="AQ257" s="75" t="str">
        <f>IFERROR(AP257/AT257,"")</f>
        <v/>
      </c>
      <c r="AR257" s="150">
        <f>COUNT(C247:AG247)</f>
        <v>31</v>
      </c>
      <c r="AS257" s="157">
        <f t="shared" si="327"/>
        <v>0</v>
      </c>
      <c r="AT257" s="151">
        <f t="shared" si="328"/>
        <v>0</v>
      </c>
      <c r="AU257" s="151">
        <f t="shared" si="329"/>
        <v>0</v>
      </c>
      <c r="AV257" s="151">
        <f t="shared" si="330"/>
        <v>0</v>
      </c>
      <c r="AW257" s="40"/>
      <c r="AX257" s="195"/>
      <c r="AY257" s="197"/>
      <c r="BA257" s="111" t="s">
        <v>99</v>
      </c>
      <c r="BB257" s="111">
        <f ca="1">IF(AY248=7,COUNTIF(OFFSET($C257,0,0,1,$AY248),"外"),COUNTIF(OFFSET($C257,0,0,1,$AY248),"外")+COUNTIF(OFFSET($C257,-13,DAY(EOMONTH(C246-1,0))-7+$AY248,1,7-$AY248),"外"))</f>
        <v>0</v>
      </c>
      <c r="BC257" s="111">
        <f ca="1">COUNTIF(OFFSET($C257,0,$AY248,1,7),"外")</f>
        <v>0</v>
      </c>
      <c r="BD257" s="111">
        <f ca="1">COUNTIF(OFFSET($C257,0,$AY248+7,1,7),"外")</f>
        <v>0</v>
      </c>
      <c r="BE257" s="111">
        <f ca="1">COUNTIF(OFFSET($C257,0,$AY248+14,1,7),"外")</f>
        <v>0</v>
      </c>
      <c r="BF257" s="111">
        <f ca="1">COUNTIF(OFFSET(C257,0,AY248+21,1,7),"外")</f>
        <v>0</v>
      </c>
      <c r="BG257" s="111">
        <f ca="1">SUM(BB257:BF257)</f>
        <v>0</v>
      </c>
    </row>
    <row r="258" spans="1:59" s="4" customFormat="1" ht="20.149999999999999" customHeight="1" outlineLevel="1" thickBot="1" x14ac:dyDescent="0.25">
      <c r="B258" s="46" t="str">
        <f>IF($W$5&lt;&gt;"",$W$5,"-")</f>
        <v>-</v>
      </c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55"/>
      <c r="AH258" s="91" t="str">
        <f ca="1">IFERROR(IF(B258="-","-",IF(AY248=7,COUNTIF(OFFSET($C258,0,0,1,$AY248),"○")/(7-BB258),(COUNTIF(OFFSET($C258,0,0,1,$AY248),"○")+COUNTIF(OFFSET($C258,-14,DAY(EOMONTH(C246-1,0))-7+$AY248,1,7-$AY248),"○"))/(7-BB258))),"-")</f>
        <v>-</v>
      </c>
      <c r="AI258" s="92" t="str">
        <f ca="1">IF(B258="-","-",COUNTIF(OFFSET($C258,0,$AY248,1,7),"○")/7-BC258)</f>
        <v>-</v>
      </c>
      <c r="AJ258" s="92" t="str">
        <f ca="1">IF($B258="-","-",COUNTIF(OFFSET($C258,0,$AY248,1,7),"○")/7-BD258)</f>
        <v>-</v>
      </c>
      <c r="AK258" s="92" t="str">
        <f ca="1">IF($B258="-","-",COUNTIF(OFFSET($C258,0,$AY248,1,7),"○")/7-BE258)</f>
        <v>-</v>
      </c>
      <c r="AL258" s="106" t="str">
        <f ca="1">IF($B258="-","-",IF((AY256+SIGN(AY248))&lt;5,"-",COUNTIF(OFFSET(C258,0,AY248+21,1,7),"○")/(7-BF258)))</f>
        <v>-</v>
      </c>
      <c r="AM258" s="64">
        <f t="shared" ref="AM258" si="336">AU258</f>
        <v>0</v>
      </c>
      <c r="AN258" s="48" t="str">
        <f>IFERROR(AM258/AS258,"")</f>
        <v/>
      </c>
      <c r="AO258" s="30" t="str">
        <f t="shared" si="325"/>
        <v>-</v>
      </c>
      <c r="AP258" s="71">
        <f t="shared" si="326"/>
        <v>0</v>
      </c>
      <c r="AQ258" s="72" t="str">
        <f t="shared" ref="AQ258" si="337">IFERROR(AP258/AT258,"")</f>
        <v/>
      </c>
      <c r="AR258" s="150">
        <f>COUNT(C247:AG247)</f>
        <v>31</v>
      </c>
      <c r="AS258" s="157">
        <f t="shared" si="327"/>
        <v>0</v>
      </c>
      <c r="AT258" s="151">
        <f t="shared" si="328"/>
        <v>0</v>
      </c>
      <c r="AU258" s="151">
        <f t="shared" si="329"/>
        <v>0</v>
      </c>
      <c r="AV258" s="151">
        <f t="shared" si="330"/>
        <v>0</v>
      </c>
      <c r="AW258" s="40"/>
      <c r="AX258" s="101"/>
      <c r="AY258" s="102"/>
      <c r="BA258" s="111" t="s">
        <v>100</v>
      </c>
      <c r="BB258" s="111">
        <f ca="1">IF(AY248=7,COUNTIF(OFFSET($C258,0,0,1,$AY248),"外"),COUNTIF(OFFSET($C258,0,0,1,$AY248),"外")+COUNTIF(OFFSET($C258,-13,DAY(EOMONTH(C246-1,0))-7+$AY248,1,7-$AY248),"外"))</f>
        <v>0</v>
      </c>
      <c r="BC258" s="111">
        <f ca="1">COUNTIF(OFFSET($C258,0,$AY248,1,7),"外")</f>
        <v>0</v>
      </c>
      <c r="BD258" s="111">
        <f ca="1">COUNTIF(OFFSET($C258,0,$AY248+7,1,7),"外")</f>
        <v>0</v>
      </c>
      <c r="BE258" s="111">
        <f ca="1">COUNTIF(OFFSET($C258,0,$AY248+14,1,7),"外")</f>
        <v>0</v>
      </c>
      <c r="BF258" s="111">
        <f ca="1">COUNTIF(OFFSET(C258,0,AY248+21,1,7),"外")</f>
        <v>0</v>
      </c>
      <c r="BG258" s="111">
        <f t="shared" ref="BG258" ca="1" si="338">SUM(BB258:BF258)</f>
        <v>0</v>
      </c>
    </row>
    <row r="259" spans="1:59" ht="13.5" outlineLevel="1" thickBot="1" x14ac:dyDescent="0.25">
      <c r="AV259" s="32"/>
    </row>
    <row r="260" spans="1:59" s="4" customFormat="1" ht="13" customHeight="1" outlineLevel="1" x14ac:dyDescent="0.2">
      <c r="A260" s="2"/>
      <c r="B260" s="83" t="s">
        <v>0</v>
      </c>
      <c r="C260" s="252">
        <f>DATE(YEAR(C246),MONTH(C246)+1,DAY(C246))</f>
        <v>46113</v>
      </c>
      <c r="D260" s="253"/>
      <c r="E260" s="253"/>
      <c r="F260" s="253"/>
      <c r="G260" s="253"/>
      <c r="H260" s="253"/>
      <c r="I260" s="253"/>
      <c r="J260" s="253"/>
      <c r="K260" s="253"/>
      <c r="L260" s="253"/>
      <c r="M260" s="253"/>
      <c r="N260" s="253"/>
      <c r="O260" s="253"/>
      <c r="P260" s="253"/>
      <c r="Q260" s="253"/>
      <c r="R260" s="253"/>
      <c r="S260" s="253"/>
      <c r="T260" s="253"/>
      <c r="U260" s="253"/>
      <c r="V260" s="253"/>
      <c r="W260" s="253"/>
      <c r="X260" s="253"/>
      <c r="Y260" s="253"/>
      <c r="Z260" s="253"/>
      <c r="AA260" s="253"/>
      <c r="AB260" s="253"/>
      <c r="AC260" s="253"/>
      <c r="AD260" s="253"/>
      <c r="AE260" s="253"/>
      <c r="AF260" s="253"/>
      <c r="AG260" s="253"/>
      <c r="AH260" s="254" t="s">
        <v>113</v>
      </c>
      <c r="AI260" s="255"/>
      <c r="AJ260" s="255"/>
      <c r="AK260" s="255"/>
      <c r="AL260" s="256"/>
      <c r="AM260" s="260" t="s">
        <v>46</v>
      </c>
      <c r="AN260" s="261"/>
      <c r="AO260" s="262"/>
      <c r="AP260" s="266" t="s">
        <v>11</v>
      </c>
      <c r="AQ260" s="267"/>
      <c r="AR260" s="270" t="s">
        <v>15</v>
      </c>
      <c r="AS260" s="206" t="s">
        <v>16</v>
      </c>
      <c r="AT260" s="221" t="s">
        <v>17</v>
      </c>
      <c r="AU260" s="241"/>
      <c r="AV260" s="241"/>
      <c r="AW260" s="40"/>
      <c r="AX260" s="242" t="s">
        <v>88</v>
      </c>
      <c r="AY260" s="243"/>
      <c r="AZ260" s="2"/>
      <c r="BA260" s="2"/>
      <c r="BB260" s="2"/>
      <c r="BC260" s="2"/>
      <c r="BD260" s="2"/>
      <c r="BE260" s="2"/>
      <c r="BF260" s="2"/>
      <c r="BG260" s="2"/>
    </row>
    <row r="261" spans="1:59" s="4" customFormat="1" ht="13" customHeight="1" outlineLevel="1" x14ac:dyDescent="0.2">
      <c r="A261" s="2"/>
      <c r="B261" s="10" t="s">
        <v>1</v>
      </c>
      <c r="C261" s="11">
        <f>DATE(YEAR(C260),MONTH(C260),DAY(C260))</f>
        <v>46113</v>
      </c>
      <c r="D261" s="11">
        <f>IF(MONTH(DATE(YEAR(C261),MONTH(C261),DAY(C261)+1))=MONTH($C260),DATE(YEAR(C261),MONTH(C261),DAY(C261)+1),"")</f>
        <v>46114</v>
      </c>
      <c r="E261" s="11">
        <f t="shared" ref="E261:AG261" si="339">IF(MONTH(DATE(YEAR(D261),MONTH(D261),DAY(D261)+1))=MONTH($C260),DATE(YEAR(D261),MONTH(D261),DAY(D261)+1),"")</f>
        <v>46115</v>
      </c>
      <c r="F261" s="16">
        <f t="shared" si="339"/>
        <v>46116</v>
      </c>
      <c r="G261" s="11">
        <f t="shared" si="339"/>
        <v>46117</v>
      </c>
      <c r="H261" s="11">
        <f t="shared" si="339"/>
        <v>46118</v>
      </c>
      <c r="I261" s="11">
        <f t="shared" si="339"/>
        <v>46119</v>
      </c>
      <c r="J261" s="11">
        <f t="shared" si="339"/>
        <v>46120</v>
      </c>
      <c r="K261" s="11">
        <f t="shared" si="339"/>
        <v>46121</v>
      </c>
      <c r="L261" s="11">
        <f t="shared" si="339"/>
        <v>46122</v>
      </c>
      <c r="M261" s="11">
        <f t="shared" si="339"/>
        <v>46123</v>
      </c>
      <c r="N261" s="11">
        <f t="shared" si="339"/>
        <v>46124</v>
      </c>
      <c r="O261" s="11">
        <f t="shared" si="339"/>
        <v>46125</v>
      </c>
      <c r="P261" s="11">
        <f t="shared" si="339"/>
        <v>46126</v>
      </c>
      <c r="Q261" s="11">
        <f t="shared" si="339"/>
        <v>46127</v>
      </c>
      <c r="R261" s="11">
        <f t="shared" si="339"/>
        <v>46128</v>
      </c>
      <c r="S261" s="11">
        <f t="shared" si="339"/>
        <v>46129</v>
      </c>
      <c r="T261" s="11">
        <f t="shared" si="339"/>
        <v>46130</v>
      </c>
      <c r="U261" s="11">
        <f t="shared" si="339"/>
        <v>46131</v>
      </c>
      <c r="V261" s="11">
        <f t="shared" si="339"/>
        <v>46132</v>
      </c>
      <c r="W261" s="11">
        <f t="shared" si="339"/>
        <v>46133</v>
      </c>
      <c r="X261" s="11">
        <f t="shared" si="339"/>
        <v>46134</v>
      </c>
      <c r="Y261" s="11">
        <f t="shared" si="339"/>
        <v>46135</v>
      </c>
      <c r="Z261" s="11">
        <f t="shared" si="339"/>
        <v>46136</v>
      </c>
      <c r="AA261" s="11">
        <f t="shared" si="339"/>
        <v>46137</v>
      </c>
      <c r="AB261" s="11">
        <f t="shared" si="339"/>
        <v>46138</v>
      </c>
      <c r="AC261" s="11">
        <f t="shared" si="339"/>
        <v>46139</v>
      </c>
      <c r="AD261" s="11">
        <f t="shared" si="339"/>
        <v>46140</v>
      </c>
      <c r="AE261" s="11">
        <f t="shared" si="339"/>
        <v>46141</v>
      </c>
      <c r="AF261" s="11">
        <f t="shared" si="339"/>
        <v>46142</v>
      </c>
      <c r="AG261" s="29" t="str">
        <f t="shared" si="339"/>
        <v/>
      </c>
      <c r="AH261" s="257"/>
      <c r="AI261" s="258"/>
      <c r="AJ261" s="258"/>
      <c r="AK261" s="258"/>
      <c r="AL261" s="259"/>
      <c r="AM261" s="263"/>
      <c r="AN261" s="264"/>
      <c r="AO261" s="265"/>
      <c r="AP261" s="268"/>
      <c r="AQ261" s="269"/>
      <c r="AR261" s="271"/>
      <c r="AS261" s="207"/>
      <c r="AT261" s="221"/>
      <c r="AU261" s="241"/>
      <c r="AV261" s="241"/>
      <c r="AW261" s="40"/>
      <c r="AX261" s="244"/>
      <c r="AY261" s="245"/>
      <c r="AZ261" s="2"/>
      <c r="BA261" s="2"/>
      <c r="BB261" s="2"/>
      <c r="BC261" s="2"/>
      <c r="BD261" s="2"/>
      <c r="BE261" s="2"/>
      <c r="BF261" s="2"/>
      <c r="BG261" s="2"/>
    </row>
    <row r="262" spans="1:59" s="4" customFormat="1" ht="13" customHeight="1" outlineLevel="1" x14ac:dyDescent="0.2">
      <c r="A262" s="2"/>
      <c r="B262" s="10" t="s">
        <v>2</v>
      </c>
      <c r="C262" s="12" t="str">
        <f t="shared" ref="C262:AG262" si="340">TEXT(C261,"aaa")</f>
        <v>水</v>
      </c>
      <c r="D262" s="12" t="str">
        <f t="shared" si="340"/>
        <v>木</v>
      </c>
      <c r="E262" s="12" t="str">
        <f t="shared" si="340"/>
        <v>金</v>
      </c>
      <c r="F262" s="17" t="str">
        <f t="shared" si="340"/>
        <v>土</v>
      </c>
      <c r="G262" s="12" t="str">
        <f t="shared" si="340"/>
        <v>日</v>
      </c>
      <c r="H262" s="12" t="str">
        <f t="shared" si="340"/>
        <v>月</v>
      </c>
      <c r="I262" s="12" t="str">
        <f t="shared" si="340"/>
        <v>火</v>
      </c>
      <c r="J262" s="12" t="str">
        <f t="shared" si="340"/>
        <v>水</v>
      </c>
      <c r="K262" s="12" t="str">
        <f t="shared" si="340"/>
        <v>木</v>
      </c>
      <c r="L262" s="12" t="str">
        <f t="shared" si="340"/>
        <v>金</v>
      </c>
      <c r="M262" s="12" t="str">
        <f t="shared" si="340"/>
        <v>土</v>
      </c>
      <c r="N262" s="12" t="str">
        <f t="shared" si="340"/>
        <v>日</v>
      </c>
      <c r="O262" s="12" t="str">
        <f t="shared" si="340"/>
        <v>月</v>
      </c>
      <c r="P262" s="12" t="str">
        <f t="shared" si="340"/>
        <v>火</v>
      </c>
      <c r="Q262" s="12" t="str">
        <f t="shared" si="340"/>
        <v>水</v>
      </c>
      <c r="R262" s="12" t="str">
        <f t="shared" si="340"/>
        <v>木</v>
      </c>
      <c r="S262" s="12" t="str">
        <f t="shared" si="340"/>
        <v>金</v>
      </c>
      <c r="T262" s="12" t="str">
        <f t="shared" si="340"/>
        <v>土</v>
      </c>
      <c r="U262" s="12" t="str">
        <f t="shared" si="340"/>
        <v>日</v>
      </c>
      <c r="V262" s="12" t="str">
        <f t="shared" si="340"/>
        <v>月</v>
      </c>
      <c r="W262" s="12" t="str">
        <f t="shared" si="340"/>
        <v>火</v>
      </c>
      <c r="X262" s="12" t="str">
        <f t="shared" si="340"/>
        <v>水</v>
      </c>
      <c r="Y262" s="12" t="str">
        <f t="shared" si="340"/>
        <v>木</v>
      </c>
      <c r="Z262" s="12" t="str">
        <f t="shared" si="340"/>
        <v>金</v>
      </c>
      <c r="AA262" s="12" t="str">
        <f t="shared" si="340"/>
        <v>土</v>
      </c>
      <c r="AB262" s="12" t="str">
        <f t="shared" si="340"/>
        <v>日</v>
      </c>
      <c r="AC262" s="12" t="str">
        <f t="shared" si="340"/>
        <v>月</v>
      </c>
      <c r="AD262" s="12" t="str">
        <f t="shared" si="340"/>
        <v>火</v>
      </c>
      <c r="AE262" s="12" t="str">
        <f t="shared" si="340"/>
        <v>水</v>
      </c>
      <c r="AF262" s="12" t="str">
        <f t="shared" si="340"/>
        <v>木</v>
      </c>
      <c r="AG262" s="78" t="str">
        <f t="shared" si="340"/>
        <v/>
      </c>
      <c r="AH262" s="246" t="s">
        <v>83</v>
      </c>
      <c r="AI262" s="247" t="s">
        <v>84</v>
      </c>
      <c r="AJ262" s="247" t="s">
        <v>85</v>
      </c>
      <c r="AK262" s="247" t="s">
        <v>86</v>
      </c>
      <c r="AL262" s="248" t="s">
        <v>87</v>
      </c>
      <c r="AM262" s="249" t="s">
        <v>40</v>
      </c>
      <c r="AN262" s="228" t="s">
        <v>12</v>
      </c>
      <c r="AO262" s="231" t="s">
        <v>47</v>
      </c>
      <c r="AP262" s="234" t="s">
        <v>40</v>
      </c>
      <c r="AQ262" s="237" t="s">
        <v>13</v>
      </c>
      <c r="AR262" s="240"/>
      <c r="AS262" s="221"/>
      <c r="AT262" s="221"/>
      <c r="AU262" s="149"/>
      <c r="AV262" s="149"/>
      <c r="AW262" s="40"/>
      <c r="AX262" s="223" t="s">
        <v>89</v>
      </c>
      <c r="AY262" s="224">
        <f>ABS(IF(WEEKDAY(C260,3)=0,7,WEEKDAY(C260,3)-7))</f>
        <v>5</v>
      </c>
      <c r="AZ262" s="2"/>
      <c r="BA262" s="2"/>
      <c r="BB262" s="2"/>
      <c r="BC262" s="2"/>
      <c r="BD262" s="2"/>
      <c r="BE262" s="2"/>
      <c r="BF262" s="2"/>
      <c r="BG262" s="2"/>
    </row>
    <row r="263" spans="1:59" s="4" customFormat="1" ht="27" customHeight="1" outlineLevel="1" x14ac:dyDescent="0.2">
      <c r="A263" s="3"/>
      <c r="B263" s="225" t="s">
        <v>3</v>
      </c>
      <c r="C263" s="218" t="str">
        <f>IFERROR(VLOOKUP(C261,祝日一覧!$A:$C,3,FALSE),"")</f>
        <v/>
      </c>
      <c r="D263" s="218" t="str">
        <f>IFERROR(VLOOKUP(D261,祝日一覧!$A:$C,3,FALSE),"")</f>
        <v/>
      </c>
      <c r="E263" s="218" t="str">
        <f>IFERROR(VLOOKUP(E261,祝日一覧!$A:$C,3,FALSE),"")</f>
        <v/>
      </c>
      <c r="F263" s="218" t="str">
        <f>IFERROR(VLOOKUP(F261,祝日一覧!$A:$C,3,FALSE),"")</f>
        <v/>
      </c>
      <c r="G263" s="218" t="str">
        <f>IFERROR(VLOOKUP(G261,祝日一覧!$A:$C,3,FALSE),"")</f>
        <v/>
      </c>
      <c r="H263" s="218" t="str">
        <f>IFERROR(VLOOKUP(H261,祝日一覧!$A:$C,3,FALSE),"")</f>
        <v/>
      </c>
      <c r="I263" s="218" t="str">
        <f>IFERROR(VLOOKUP(I261,祝日一覧!$A:$C,3,FALSE),"")</f>
        <v/>
      </c>
      <c r="J263" s="218" t="str">
        <f>IFERROR(VLOOKUP(J261,祝日一覧!$A:$C,3,FALSE),"")</f>
        <v/>
      </c>
      <c r="K263" s="218" t="str">
        <f>IFERROR(VLOOKUP(K261,祝日一覧!$A:$C,3,FALSE),"")</f>
        <v/>
      </c>
      <c r="L263" s="218" t="str">
        <f>IFERROR(VLOOKUP(L261,祝日一覧!$A:$C,3,FALSE),"")</f>
        <v/>
      </c>
      <c r="M263" s="218" t="str">
        <f>IFERROR(VLOOKUP(M261,祝日一覧!$A:$C,3,FALSE),"")</f>
        <v/>
      </c>
      <c r="N263" s="218" t="str">
        <f>IFERROR(VLOOKUP(N261,祝日一覧!$A:$C,3,FALSE),"")</f>
        <v/>
      </c>
      <c r="O263" s="218" t="str">
        <f>IFERROR(VLOOKUP(O261,祝日一覧!$A:$C,3,FALSE),"")</f>
        <v/>
      </c>
      <c r="P263" s="218" t="str">
        <f>IFERROR(VLOOKUP(P261,祝日一覧!$A:$C,3,FALSE),"")</f>
        <v/>
      </c>
      <c r="Q263" s="218" t="str">
        <f>IFERROR(VLOOKUP(Q261,祝日一覧!$A:$C,3,FALSE),"")</f>
        <v/>
      </c>
      <c r="R263" s="218" t="str">
        <f>IFERROR(VLOOKUP(R261,祝日一覧!$A:$C,3,FALSE),"")</f>
        <v/>
      </c>
      <c r="S263" s="218" t="str">
        <f>IFERROR(VLOOKUP(S261,祝日一覧!$A:$C,3,FALSE),"")</f>
        <v/>
      </c>
      <c r="T263" s="218" t="str">
        <f>IFERROR(VLOOKUP(T261,祝日一覧!$A:$C,3,FALSE),"")</f>
        <v/>
      </c>
      <c r="U263" s="218" t="str">
        <f>IFERROR(VLOOKUP(U261,祝日一覧!$A:$C,3,FALSE),"")</f>
        <v/>
      </c>
      <c r="V263" s="218" t="str">
        <f>IFERROR(VLOOKUP(V261,祝日一覧!$A:$C,3,FALSE),"")</f>
        <v/>
      </c>
      <c r="W263" s="218" t="str">
        <f>IFERROR(VLOOKUP(W261,祝日一覧!$A:$C,3,FALSE),"")</f>
        <v/>
      </c>
      <c r="X263" s="218" t="str">
        <f>IFERROR(VLOOKUP(X261,祝日一覧!$A:$C,3,FALSE),"")</f>
        <v/>
      </c>
      <c r="Y263" s="218" t="str">
        <f>IFERROR(VLOOKUP(Y261,祝日一覧!$A:$C,3,FALSE),"")</f>
        <v/>
      </c>
      <c r="Z263" s="218" t="str">
        <f>IFERROR(VLOOKUP(Z261,祝日一覧!$A:$C,3,FALSE),"")</f>
        <v/>
      </c>
      <c r="AA263" s="218" t="str">
        <f>IFERROR(VLOOKUP(AA261,祝日一覧!$A:$C,3,FALSE),"")</f>
        <v/>
      </c>
      <c r="AB263" s="218" t="str">
        <f>IFERROR(VLOOKUP(AB261,祝日一覧!$A:$C,3,FALSE),"")</f>
        <v/>
      </c>
      <c r="AC263" s="218" t="str">
        <f>IFERROR(VLOOKUP(AC261,祝日一覧!$A:$C,3,FALSE),"")</f>
        <v/>
      </c>
      <c r="AD263" s="218" t="str">
        <f>IFERROR(VLOOKUP(AD261,祝日一覧!$A:$C,3,FALSE),"")</f>
        <v/>
      </c>
      <c r="AE263" s="218" t="str">
        <f>IFERROR(VLOOKUP(AE261,祝日一覧!$A:$C,3,FALSE),"")</f>
        <v>昭和の日</v>
      </c>
      <c r="AF263" s="218" t="str">
        <f>IFERROR(VLOOKUP(AF261,祝日一覧!$A:$C,3,FALSE),"")</f>
        <v/>
      </c>
      <c r="AG263" s="208" t="str">
        <f>IFERROR(VLOOKUP(AG261,祝日一覧!$A:$C,3,FALSE),"")</f>
        <v/>
      </c>
      <c r="AH263" s="246"/>
      <c r="AI263" s="247"/>
      <c r="AJ263" s="247"/>
      <c r="AK263" s="247"/>
      <c r="AL263" s="248"/>
      <c r="AM263" s="250"/>
      <c r="AN263" s="229"/>
      <c r="AO263" s="232"/>
      <c r="AP263" s="235"/>
      <c r="AQ263" s="238"/>
      <c r="AR263" s="240"/>
      <c r="AS263" s="221"/>
      <c r="AT263" s="222"/>
      <c r="AU263" s="148"/>
      <c r="AV263" s="149"/>
      <c r="AW263" s="40"/>
      <c r="AX263" s="223"/>
      <c r="AY263" s="224"/>
      <c r="AZ263" s="3"/>
      <c r="BA263" s="3"/>
      <c r="BB263" s="3"/>
      <c r="BC263" s="3"/>
      <c r="BD263" s="3"/>
      <c r="BE263" s="3"/>
      <c r="BF263" s="3"/>
      <c r="BG263" s="3"/>
    </row>
    <row r="264" spans="1:59" s="4" customFormat="1" ht="27" customHeight="1" outlineLevel="1" x14ac:dyDescent="0.2">
      <c r="A264" s="3"/>
      <c r="B264" s="226"/>
      <c r="C264" s="219"/>
      <c r="D264" s="219"/>
      <c r="E264" s="219"/>
      <c r="F264" s="219"/>
      <c r="G264" s="219"/>
      <c r="H264" s="219"/>
      <c r="I264" s="219"/>
      <c r="J264" s="219"/>
      <c r="K264" s="219"/>
      <c r="L264" s="219"/>
      <c r="M264" s="219"/>
      <c r="N264" s="219"/>
      <c r="O264" s="219"/>
      <c r="P264" s="219"/>
      <c r="Q264" s="219"/>
      <c r="R264" s="219"/>
      <c r="S264" s="219"/>
      <c r="T264" s="219"/>
      <c r="U264" s="219"/>
      <c r="V264" s="219"/>
      <c r="W264" s="219"/>
      <c r="X264" s="219"/>
      <c r="Y264" s="219"/>
      <c r="Z264" s="219"/>
      <c r="AA264" s="219"/>
      <c r="AB264" s="219"/>
      <c r="AC264" s="219"/>
      <c r="AD264" s="219"/>
      <c r="AE264" s="219"/>
      <c r="AF264" s="219"/>
      <c r="AG264" s="209"/>
      <c r="AH264" s="93" t="str">
        <f>IF($AY262=7,DBCS(1&amp;"日～"&amp;7&amp;"日"),DBCS("前"&amp;DAY(EOMONTH($C260-1,0))-6+$AY262&amp;"日～"&amp;$AY262&amp;"日"))</f>
        <v>前３０日～５日</v>
      </c>
      <c r="AI264" s="112" t="str">
        <f>DBCS($AY262+1&amp;"日～"&amp;$AY262+7&amp;"日")</f>
        <v>６日～１２日</v>
      </c>
      <c r="AJ264" s="112" t="str">
        <f>DBCS($AY262+8&amp;"日～"&amp;$AY262+14&amp;"日")</f>
        <v>１３日～１９日</v>
      </c>
      <c r="AK264" s="112" t="str">
        <f>DBCS($AY262+15&amp;"日～"&amp;$AY262+21&amp;"日")</f>
        <v>２０日～２６日</v>
      </c>
      <c r="AL264" s="113" t="str">
        <f>IF(AND(AY262=7,AY266=0),"-",IF($AY270=3,"-",DBCS($AY262+22&amp;"日～"&amp;$AY262+28&amp;"日")))</f>
        <v>-</v>
      </c>
      <c r="AM264" s="250"/>
      <c r="AN264" s="229"/>
      <c r="AO264" s="232"/>
      <c r="AP264" s="235"/>
      <c r="AQ264" s="238"/>
      <c r="AR264" s="152"/>
      <c r="AS264" s="147"/>
      <c r="AT264" s="147"/>
      <c r="AU264" s="156"/>
      <c r="AV264" s="156"/>
      <c r="AW264" s="40"/>
      <c r="AX264" s="99" t="s">
        <v>90</v>
      </c>
      <c r="AY264" s="100">
        <f>DAY(EOMONTH(C260,0))</f>
        <v>30</v>
      </c>
      <c r="AZ264" s="3"/>
      <c r="BA264" s="211" t="s">
        <v>105</v>
      </c>
      <c r="BB264" s="212"/>
      <c r="BC264" s="212"/>
      <c r="BD264" s="212"/>
      <c r="BE264" s="212"/>
      <c r="BF264" s="212"/>
      <c r="BG264" s="213"/>
    </row>
    <row r="265" spans="1:59" s="4" customFormat="1" ht="18.5" customHeight="1" outlineLevel="1" x14ac:dyDescent="0.2">
      <c r="A265" s="3"/>
      <c r="B265" s="226"/>
      <c r="C265" s="219"/>
      <c r="D265" s="219"/>
      <c r="E265" s="219"/>
      <c r="F265" s="219"/>
      <c r="G265" s="219"/>
      <c r="H265" s="219"/>
      <c r="I265" s="219"/>
      <c r="J265" s="219"/>
      <c r="K265" s="219"/>
      <c r="L265" s="219"/>
      <c r="M265" s="219"/>
      <c r="N265" s="219"/>
      <c r="O265" s="219"/>
      <c r="P265" s="219"/>
      <c r="Q265" s="219"/>
      <c r="R265" s="219"/>
      <c r="S265" s="219"/>
      <c r="T265" s="219"/>
      <c r="U265" s="219"/>
      <c r="V265" s="219"/>
      <c r="W265" s="219"/>
      <c r="X265" s="219"/>
      <c r="Y265" s="219"/>
      <c r="Z265" s="219"/>
      <c r="AA265" s="219"/>
      <c r="AB265" s="219"/>
      <c r="AC265" s="219"/>
      <c r="AD265" s="219"/>
      <c r="AE265" s="219"/>
      <c r="AF265" s="219"/>
      <c r="AG265" s="209"/>
      <c r="AH265" s="93" t="str">
        <f ca="1">IF(AH266&gt;=0.285,"達成","未")</f>
        <v>未</v>
      </c>
      <c r="AI265" s="166" t="str">
        <f ca="1">IF(AI266&gt;=0.285,"達成","未")</f>
        <v>未</v>
      </c>
      <c r="AJ265" s="166" t="str">
        <f t="shared" ref="AJ265" ca="1" si="341">IF(AJ266&gt;=0.285,"達成","未")</f>
        <v>未</v>
      </c>
      <c r="AK265" s="166" t="str">
        <f t="shared" ref="AK265" ca="1" si="342">IF(AK266&gt;=0.285,"達成","未")</f>
        <v>未</v>
      </c>
      <c r="AL265" s="167" t="str">
        <f ca="1">IF(AL266="-","-",IF(AL266&gt;=0.285,"達成","未"))</f>
        <v>-</v>
      </c>
      <c r="AM265" s="251"/>
      <c r="AN265" s="230"/>
      <c r="AO265" s="233"/>
      <c r="AP265" s="236"/>
      <c r="AQ265" s="239"/>
      <c r="AR265" s="163"/>
      <c r="AS265" s="164"/>
      <c r="AT265" s="164"/>
      <c r="AU265" s="165"/>
      <c r="AV265" s="165"/>
      <c r="AW265" s="40"/>
      <c r="AX265" s="99"/>
      <c r="AY265" s="100"/>
      <c r="AZ265" s="3"/>
      <c r="BA265" s="160"/>
      <c r="BB265" s="161"/>
      <c r="BC265" s="161"/>
      <c r="BD265" s="161"/>
      <c r="BE265" s="161"/>
      <c r="BF265" s="161"/>
      <c r="BG265" s="162"/>
    </row>
    <row r="266" spans="1:59" s="4" customFormat="1" ht="20.149999999999999" customHeight="1" outlineLevel="1" thickBot="1" x14ac:dyDescent="0.25">
      <c r="B266" s="227"/>
      <c r="C266" s="220"/>
      <c r="D266" s="220"/>
      <c r="E266" s="220"/>
      <c r="F266" s="220"/>
      <c r="G266" s="220"/>
      <c r="H266" s="220"/>
      <c r="I266" s="220"/>
      <c r="J266" s="220"/>
      <c r="K266" s="220"/>
      <c r="L266" s="220"/>
      <c r="M266" s="220"/>
      <c r="N266" s="220"/>
      <c r="O266" s="220"/>
      <c r="P266" s="220"/>
      <c r="Q266" s="220"/>
      <c r="R266" s="220"/>
      <c r="S266" s="220"/>
      <c r="T266" s="220"/>
      <c r="U266" s="220"/>
      <c r="V266" s="220"/>
      <c r="W266" s="220"/>
      <c r="X266" s="220"/>
      <c r="Y266" s="220"/>
      <c r="Z266" s="220"/>
      <c r="AA266" s="220"/>
      <c r="AB266" s="220"/>
      <c r="AC266" s="220"/>
      <c r="AD266" s="220"/>
      <c r="AE266" s="220"/>
      <c r="AF266" s="220"/>
      <c r="AG266" s="210"/>
      <c r="AH266" s="114">
        <f ca="1">AVERAGE(AH267:AH272)</f>
        <v>0</v>
      </c>
      <c r="AI266" s="115">
        <f t="shared" ref="AI266:AK266" ca="1" si="343">AVERAGE(AI267:AI272)</f>
        <v>0</v>
      </c>
      <c r="AJ266" s="115">
        <f t="shared" ca="1" si="343"/>
        <v>0</v>
      </c>
      <c r="AK266" s="115">
        <f t="shared" ca="1" si="343"/>
        <v>0</v>
      </c>
      <c r="AL266" s="104" t="str">
        <f ca="1">IFERROR(AVERAGE(AL267:AL272),"-")</f>
        <v>-</v>
      </c>
      <c r="AM266" s="64"/>
      <c r="AN266" s="48">
        <f>AVERAGE(AN267:AN272)</f>
        <v>0</v>
      </c>
      <c r="AO266" s="30" t="str">
        <f>IF(AN266&gt;=0.285,"達成","未")</f>
        <v>未</v>
      </c>
      <c r="AP266" s="71"/>
      <c r="AQ266" s="72">
        <f>AVERAGE(AQ267:AQ272)</f>
        <v>9.30229727384837E-2</v>
      </c>
      <c r="AR266" s="62" t="s">
        <v>15</v>
      </c>
      <c r="AS266" s="49" t="s">
        <v>16</v>
      </c>
      <c r="AT266" s="50" t="s">
        <v>58</v>
      </c>
      <c r="AU266" s="38" t="s">
        <v>56</v>
      </c>
      <c r="AV266" s="153" t="s">
        <v>57</v>
      </c>
      <c r="AW266" s="60" t="s">
        <v>66</v>
      </c>
      <c r="AX266" s="214" t="s">
        <v>91</v>
      </c>
      <c r="AY266" s="215">
        <f>MOD(AY264-AY262,7)</f>
        <v>4</v>
      </c>
      <c r="AZ266" s="97" t="s">
        <v>106</v>
      </c>
      <c r="BA266" s="111"/>
      <c r="BB266" s="111" t="s">
        <v>83</v>
      </c>
      <c r="BC266" s="111" t="s">
        <v>84</v>
      </c>
      <c r="BD266" s="111" t="s">
        <v>85</v>
      </c>
      <c r="BE266" s="111" t="s">
        <v>86</v>
      </c>
      <c r="BF266" s="111" t="s">
        <v>87</v>
      </c>
      <c r="BG266" s="111" t="s">
        <v>101</v>
      </c>
    </row>
    <row r="267" spans="1:59" s="4" customFormat="1" ht="20.149999999999999" customHeight="1" outlineLevel="1" x14ac:dyDescent="0.2">
      <c r="B267" s="51" t="str">
        <f>IF($R$5&lt;&gt;"",$R$5,"-")</f>
        <v>A</v>
      </c>
      <c r="C267" s="84"/>
      <c r="D267" s="84"/>
      <c r="E267" s="84"/>
      <c r="F267" s="84"/>
      <c r="G267" s="84"/>
      <c r="H267" s="84"/>
      <c r="I267" s="84"/>
      <c r="J267" s="84"/>
      <c r="K267" s="84"/>
      <c r="L267" s="84"/>
      <c r="M267" s="84"/>
      <c r="N267" s="84"/>
      <c r="O267" s="84"/>
      <c r="P267" s="84"/>
      <c r="Q267" s="84"/>
      <c r="R267" s="84"/>
      <c r="S267" s="84"/>
      <c r="T267" s="84"/>
      <c r="U267" s="84"/>
      <c r="V267" s="84"/>
      <c r="W267" s="84"/>
      <c r="X267" s="84"/>
      <c r="Y267" s="84"/>
      <c r="Z267" s="84"/>
      <c r="AA267" s="84"/>
      <c r="AB267" s="84"/>
      <c r="AC267" s="84"/>
      <c r="AD267" s="84"/>
      <c r="AE267" s="84"/>
      <c r="AF267" s="84"/>
      <c r="AG267" s="61"/>
      <c r="AH267" s="122">
        <f ca="1">IFERROR(IF(B267="-","-",IF(AY262=7,COUNTIF(OFFSET($C267,0,0,1,$AY262),"○")/(7-BB267),(COUNTIF(OFFSET($C267,0,0,1,$AY262),"○")+COUNTIF(OFFSET($C267,-14,DAY(EOMONTH(C260-1,0))-7+$AY262,1,7-$AY262),"○"))/(7-BB267))),"-")</f>
        <v>0</v>
      </c>
      <c r="AI267" s="116">
        <f ca="1">IF($B267="-","-",COUNTIF(OFFSET($C267,0,$AY262,1,7),"○")/7-BC267)</f>
        <v>0</v>
      </c>
      <c r="AJ267" s="145">
        <f ca="1">IF($B267="-","-",COUNTIF(OFFSET($C267,0,$AY262,1,7),"○")/7-BD267)</f>
        <v>0</v>
      </c>
      <c r="AK267" s="145">
        <f ca="1">IF($B267="-","-",COUNTIF(OFFSET($C267,0,$AY262,1,7),"○")/7-BE267)</f>
        <v>0</v>
      </c>
      <c r="AL267" s="146" t="str">
        <f ca="1">IF($B267="-","-",IF((AY270+SIGN(AY262))&lt;5,"-",COUNTIF(OFFSET(C267,0,AY262+21,1,7),"○")/(7-BF267)))</f>
        <v>-</v>
      </c>
      <c r="AM267" s="65">
        <f>AU267</f>
        <v>0</v>
      </c>
      <c r="AN267" s="41">
        <f>IFERROR(AM267/AS267,"")</f>
        <v>0</v>
      </c>
      <c r="AO267" s="67" t="str">
        <f t="shared" ref="AO267:AO272" si="344">IFERROR(IF(B267="-",B267,IF(AM267/AS267&gt;=0.285,"達成","未")),"-")</f>
        <v>未</v>
      </c>
      <c r="AP267" s="73">
        <f t="shared" ref="AP267:AP272" si="345">AV267</f>
        <v>58</v>
      </c>
      <c r="AQ267" s="74">
        <f>IFERROR(AP267/AT267,"")</f>
        <v>0.10193321616871705</v>
      </c>
      <c r="AR267" s="150">
        <f>COUNT(C261:AG261)</f>
        <v>30</v>
      </c>
      <c r="AS267" s="157">
        <f t="shared" ref="AS267:AS272" si="346">IF(OR(B267="-",B267=""),0,IFERROR(AR267-COUNTIF(C267:AG267,"外"),))</f>
        <v>30</v>
      </c>
      <c r="AT267" s="151">
        <f t="shared" ref="AT267:AT272" si="347">AS267+AT253</f>
        <v>569</v>
      </c>
      <c r="AU267" s="151">
        <f t="shared" ref="AU267:AU272" si="348">COUNTIF(C267:AG267,"○")</f>
        <v>0</v>
      </c>
      <c r="AV267" s="151">
        <f t="shared" ref="AV267:AV272" si="349">AV253+AU267</f>
        <v>58</v>
      </c>
      <c r="AW267" s="98">
        <f>IF(C260&gt;DATE($K$6,$M$6,1),0,IF(SUM(AS267:AS272)=0,1,IF(AO266="達成",1,0)))</f>
        <v>0</v>
      </c>
      <c r="AX267" s="214"/>
      <c r="AY267" s="215"/>
      <c r="AZ267" s="98">
        <f>IF(C260&gt;DATE($K$6,$M$6,1),0,IF(SUM(AS267:AS272)=0,1,IF(AND(AH266&gt;0.285,AI266&gt;0.285,AJ266&gt;0.285,AK266&gt;0.285,AL266&gt;0.285),1,0)))</f>
        <v>0</v>
      </c>
      <c r="BA267" s="111" t="s">
        <v>95</v>
      </c>
      <c r="BB267" s="111">
        <f ca="1">IF(AY262=7,COUNTIF(OFFSET($C267,0,0,1,$AY262),"外"),COUNTIF(OFFSET($C267,0,0,1,$AY262),"外")+COUNTIF(OFFSET($C267,-13,DAY(EOMONTH(C260-1,0))-7+$AY262,1,7-$AY262),"外"))</f>
        <v>0</v>
      </c>
      <c r="BC267" s="111">
        <f ca="1">COUNTIF(OFFSET($C267,0,$AY262,1,7),"外")</f>
        <v>0</v>
      </c>
      <c r="BD267" s="111">
        <f ca="1">COUNTIF(OFFSET($C267,0,$AY262+7,1,7),"外")</f>
        <v>0</v>
      </c>
      <c r="BE267" s="111">
        <f ca="1">COUNTIF(OFFSET($C267,0,$AY262+14,1,7),"外")</f>
        <v>0</v>
      </c>
      <c r="BF267" s="111">
        <f ca="1">COUNTIF(OFFSET(C267,0,AY262+21,1,7),"外")</f>
        <v>0</v>
      </c>
      <c r="BG267" s="111">
        <f ca="1">SUM(BB267:BF267)</f>
        <v>0</v>
      </c>
    </row>
    <row r="268" spans="1:59" s="4" customFormat="1" ht="20.149999999999999" customHeight="1" outlineLevel="1" x14ac:dyDescent="0.2">
      <c r="B268" s="45" t="str">
        <f>IF($S$5&lt;&gt;"",$S$5,"-")</f>
        <v>B</v>
      </c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78"/>
      <c r="AH268" s="90">
        <f ca="1">IFERROR(IF(B253="-","-",IF(AY262=7,COUNTIF(OFFSET($C268,0,0,1,$AY262),"○")/(7-BB268),(COUNTIF(OFFSET($C268,0,0,1,$AY262),"○")+COUNTIF(OFFSET($C268,-14,DAY(EOMONTH(C260-1,0))-7+$AY262,1,7-$AY262),"○"))/(7-BB268))),"-")</f>
        <v>0</v>
      </c>
      <c r="AI268" s="89">
        <f ca="1">IF(B268="-","-",COUNTIF(OFFSET($C268,0,$AY262,1,7),"○")/7-BC268)</f>
        <v>0</v>
      </c>
      <c r="AJ268" s="89">
        <f ca="1">IF($B268="-","-",COUNTIF(OFFSET($C268,0,$AY263,1,7),"○")/7-BD268)</f>
        <v>0</v>
      </c>
      <c r="AK268" s="89">
        <f ca="1">IF($B268="-","-",COUNTIF(OFFSET($C268,0,$AY262,1,7),"○")/7-BE268)</f>
        <v>0</v>
      </c>
      <c r="AL268" s="105" t="str">
        <f ca="1">IF($B268="-","-",IF((AY270+SIGN(AY262))&lt;5,"-",COUNTIF(OFFSET(C268,0,AY262+21,1,7),"○")/(7-BF268)))</f>
        <v>-</v>
      </c>
      <c r="AM268" s="154">
        <f t="shared" ref="AM268:AM270" si="350">AU268</f>
        <v>0</v>
      </c>
      <c r="AN268" s="41">
        <f t="shared" ref="AN268" si="351">IFERROR(AM268/AS268,"")</f>
        <v>0</v>
      </c>
      <c r="AO268" s="66" t="str">
        <f t="shared" si="344"/>
        <v>未</v>
      </c>
      <c r="AP268" s="155">
        <f t="shared" si="345"/>
        <v>49</v>
      </c>
      <c r="AQ268" s="75">
        <f t="shared" ref="AQ268:AQ270" si="352">IFERROR(AP268/AT268,"")</f>
        <v>8.7188612099644125E-2</v>
      </c>
      <c r="AR268" s="150">
        <f>COUNT(C261:AG261)</f>
        <v>30</v>
      </c>
      <c r="AS268" s="157">
        <f t="shared" si="346"/>
        <v>30</v>
      </c>
      <c r="AT268" s="151">
        <f t="shared" si="347"/>
        <v>562</v>
      </c>
      <c r="AU268" s="151">
        <f t="shared" si="348"/>
        <v>0</v>
      </c>
      <c r="AV268" s="151">
        <f t="shared" si="349"/>
        <v>49</v>
      </c>
      <c r="AW268" s="40"/>
      <c r="AX268" s="216" t="s">
        <v>92</v>
      </c>
      <c r="AY268" s="196">
        <f>SIGN(AY262)+SIGN(AY266)+AY270</f>
        <v>5</v>
      </c>
      <c r="BA268" s="111" t="s">
        <v>96</v>
      </c>
      <c r="BB268" s="111">
        <f ca="1">IF(AY262=7,COUNTIF(OFFSET($C268,0,0,1,$AY262),"外"),COUNTIF(OFFSET($C268,0,0,1,$AY262),"外")+COUNTIF(OFFSET($C268,-13,DAY(EOMONTH(C260-1,0))-7+$AY262,1,7-$AY262),"外"))</f>
        <v>0</v>
      </c>
      <c r="BC268" s="111">
        <f ca="1">COUNTIF(OFFSET($C268,0,$AY262,1,7),"外")</f>
        <v>0</v>
      </c>
      <c r="BD268" s="111">
        <f ca="1">COUNTIF(OFFSET($C268,0,$AY262+7,1,7),"外")</f>
        <v>0</v>
      </c>
      <c r="BE268" s="111">
        <f ca="1">COUNTIF(OFFSET($C268,0,$AY262+14,1,7),"外")</f>
        <v>0</v>
      </c>
      <c r="BF268" s="111">
        <f ca="1">COUNTIF(OFFSET(C268,0,AY262+21,1,7),"外")</f>
        <v>0</v>
      </c>
      <c r="BG268" s="111">
        <f t="shared" ref="BG268:BG270" ca="1" si="353">SUM(BB268:BF268)</f>
        <v>0</v>
      </c>
    </row>
    <row r="269" spans="1:59" s="4" customFormat="1" ht="20.149999999999999" customHeight="1" outlineLevel="1" x14ac:dyDescent="0.2">
      <c r="B269" s="45" t="str">
        <f>IF($T$5&lt;&gt;"",$T$5,"-")</f>
        <v>C</v>
      </c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78"/>
      <c r="AH269" s="90">
        <f ca="1">IFERROR(IF(B269="-","-",IF(AY262=7,COUNTIF(OFFSET($C269,0,0,1,$AY262),"○")/(7-BB269),(COUNTIF(OFFSET($C269,0,0,1,$AY262),"○")+COUNTIF(OFFSET($C269,-14,DAY(EOMONTH(C260-1,0))-7+$AY262,1,7-$AY262),"○"))/(7-BB269))),"-")</f>
        <v>0</v>
      </c>
      <c r="AI269" s="89">
        <f ca="1">IF(B269="-","-",COUNTIF(OFFSET($C269,0,$AY262,1,7),"○")/7-BC269)</f>
        <v>0</v>
      </c>
      <c r="AJ269" s="89">
        <f ca="1">IF($B269="-","-",COUNTIF(OFFSET($C269,0,$AY262,1,7),"○")/7-BD269)</f>
        <v>0</v>
      </c>
      <c r="AK269" s="89">
        <f ca="1">IF($B269="-","-",COUNTIF(OFFSET($C269,0,$AY262,1,7),"○")/7-BE269)</f>
        <v>0</v>
      </c>
      <c r="AL269" s="105" t="str">
        <f ca="1">IF($B269="-","-",IF((AY270+SIGN(AY262))&lt;5,"-",COUNTIF(OFFSET(C269,0,AY262+21,1,7),"○")/(7-BF269)))</f>
        <v>-</v>
      </c>
      <c r="AM269" s="154">
        <f t="shared" si="350"/>
        <v>0</v>
      </c>
      <c r="AN269" s="41">
        <f>IFERROR(AM269/AS269,"")</f>
        <v>0</v>
      </c>
      <c r="AO269" s="66" t="str">
        <f t="shared" si="344"/>
        <v>未</v>
      </c>
      <c r="AP269" s="155">
        <f t="shared" si="345"/>
        <v>51</v>
      </c>
      <c r="AQ269" s="75">
        <f t="shared" si="352"/>
        <v>8.9947089947089942E-2</v>
      </c>
      <c r="AR269" s="150">
        <f>COUNT(C261:AG261)</f>
        <v>30</v>
      </c>
      <c r="AS269" s="157">
        <f t="shared" si="346"/>
        <v>30</v>
      </c>
      <c r="AT269" s="151">
        <f t="shared" si="347"/>
        <v>567</v>
      </c>
      <c r="AU269" s="151">
        <f t="shared" si="348"/>
        <v>0</v>
      </c>
      <c r="AV269" s="151">
        <f t="shared" si="349"/>
        <v>51</v>
      </c>
      <c r="AW269" s="40"/>
      <c r="AX269" s="217"/>
      <c r="AY269" s="197"/>
      <c r="BA269" s="111" t="s">
        <v>97</v>
      </c>
      <c r="BB269" s="111">
        <f ca="1">IF(AY262=7,COUNTIF(OFFSET($C269,0,0,1,$AY262),"外"),COUNTIF(OFFSET($C269,0,0,1,$AY262),"外")+COUNTIF(OFFSET($C269,-13,DAY(EOMONTH(C260-1,0))-7+$AY262,1,7-$AY262),"外"))</f>
        <v>0</v>
      </c>
      <c r="BC269" s="111">
        <f ca="1">COUNTIF(OFFSET($C269,0,$AY262,1,7),"外")</f>
        <v>0</v>
      </c>
      <c r="BD269" s="111">
        <f ca="1">COUNTIF(OFFSET($C269,0,$AY262+7,1,7),"外")</f>
        <v>0</v>
      </c>
      <c r="BE269" s="111">
        <f ca="1">COUNTIF(OFFSET($C269,0,$AY262+14,1,7),"外")</f>
        <v>0</v>
      </c>
      <c r="BF269" s="111">
        <f ca="1">COUNTIF(OFFSET(C269,0,AY262+21,1,7),"外")</f>
        <v>0</v>
      </c>
      <c r="BG269" s="111">
        <f t="shared" ca="1" si="353"/>
        <v>0</v>
      </c>
    </row>
    <row r="270" spans="1:59" s="4" customFormat="1" ht="20.149999999999999" customHeight="1" outlineLevel="1" x14ac:dyDescent="0.2">
      <c r="B270" s="45" t="str">
        <f>IF($U$5&lt;&gt;"",$U$5,"-")</f>
        <v>-</v>
      </c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78"/>
      <c r="AH270" s="90" t="str">
        <f ca="1">IFERROR(IF(B270="-","-",IF(AY262=7,COUNTIF(OFFSET($C270,0,0,1,$AY262),"○")/(7-BB270),(COUNTIF(OFFSET($C270,0,0,1,$AY262),"○")+COUNTIF(OFFSET($C270,-14,DAY(EOMONTH(C260-1,0))-7+$AY262,1,7-$AY262),"○"))/(7-BB270))),"-")</f>
        <v>-</v>
      </c>
      <c r="AI270" s="89" t="str">
        <f ca="1">IF(B270="-","-",COUNTIF(OFFSET($C270,0,$AY262,1,7),"○")/7-BC270)</f>
        <v>-</v>
      </c>
      <c r="AJ270" s="89" t="str">
        <f ca="1">IF($B270="-","-",COUNTIF(OFFSET($C270,0,$AY262,1,7),"○")/7-BD270)</f>
        <v>-</v>
      </c>
      <c r="AK270" s="89" t="str">
        <f ca="1">IF($B270="-","-",COUNTIF(OFFSET($C270,0,$AY262,1,7),"○")/7-BE270)</f>
        <v>-</v>
      </c>
      <c r="AL270" s="105" t="str">
        <f ca="1">IF($B270="-","-",IF((AY270+SIGN(AY262))&lt;5,"-",COUNTIF(OFFSET(C270,0,AY262+21,1,7),"○")/(7-BF270)))</f>
        <v>-</v>
      </c>
      <c r="AM270" s="154">
        <f t="shared" si="350"/>
        <v>0</v>
      </c>
      <c r="AN270" s="41" t="str">
        <f t="shared" ref="AN270:AN271" si="354">IFERROR(AM270/AS270,"")</f>
        <v/>
      </c>
      <c r="AO270" s="66" t="str">
        <f t="shared" si="344"/>
        <v>-</v>
      </c>
      <c r="AP270" s="155">
        <f t="shared" si="345"/>
        <v>0</v>
      </c>
      <c r="AQ270" s="75" t="str">
        <f t="shared" si="352"/>
        <v/>
      </c>
      <c r="AR270" s="150">
        <f>COUNT(C261:AG261)</f>
        <v>30</v>
      </c>
      <c r="AS270" s="157">
        <f t="shared" si="346"/>
        <v>0</v>
      </c>
      <c r="AT270" s="151">
        <f t="shared" si="347"/>
        <v>0</v>
      </c>
      <c r="AU270" s="151">
        <f t="shared" si="348"/>
        <v>0</v>
      </c>
      <c r="AV270" s="151">
        <f t="shared" si="349"/>
        <v>0</v>
      </c>
      <c r="AW270" s="40"/>
      <c r="AX270" s="194" t="s">
        <v>93</v>
      </c>
      <c r="AY270" s="196">
        <f>ROUNDDOWN((AY264-AY262)/7,0)</f>
        <v>3</v>
      </c>
      <c r="BA270" s="111" t="s">
        <v>98</v>
      </c>
      <c r="BB270" s="111">
        <f ca="1">IF(AY262=7,COUNTIF(OFFSET($C270,0,0,1,$AY262),"外"),COUNTIF(OFFSET($C270,0,0,1,$AY262),"外")+COUNTIF(OFFSET($C270,-13,DAY(EOMONTH(C260-1,0))-7+$AY262,1,7-$AY262),"外"))</f>
        <v>0</v>
      </c>
      <c r="BC270" s="111">
        <f ca="1">COUNTIF(OFFSET($C270,0,$AY262,1,7),"外")</f>
        <v>0</v>
      </c>
      <c r="BD270" s="111">
        <f ca="1">COUNTIF(OFFSET($C270,0,$AY262+7,1,7),"外")</f>
        <v>0</v>
      </c>
      <c r="BE270" s="111">
        <f ca="1">COUNTIF(OFFSET($C270,0,$AY262+14,1,7),"外")</f>
        <v>0</v>
      </c>
      <c r="BF270" s="111">
        <f ca="1">COUNTIF(OFFSET(C270,0,AY262+21,1,7),"外")</f>
        <v>0</v>
      </c>
      <c r="BG270" s="111">
        <f t="shared" ca="1" si="353"/>
        <v>0</v>
      </c>
    </row>
    <row r="271" spans="1:59" s="4" customFormat="1" ht="20.149999999999999" customHeight="1" outlineLevel="1" x14ac:dyDescent="0.2">
      <c r="B271" s="45" t="str">
        <f>IF($V$5&lt;&gt;"",$V$5,"-")</f>
        <v>-</v>
      </c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78"/>
      <c r="AH271" s="90" t="str">
        <f ca="1">IFERROR(IF(B271="-","-",IF(AY262=7,COUNTIF(OFFSET($C271,0,0,1,$AY262),"○")/(7-BB271),(COUNTIF(OFFSET($C271,0,0,1,$AY262),"○")+COUNTIF(OFFSET($C271,-14,DAY(EOMONTH(C260-1,0))-7+$AY262,1,7-$AY262),"○"))/(7-BB271))),"-")</f>
        <v>-</v>
      </c>
      <c r="AI271" s="89" t="str">
        <f ca="1">IF(B271="-","-",COUNTIF(OFFSET($C271,0,$AY262,1,7),"○")/7-BC271)</f>
        <v>-</v>
      </c>
      <c r="AJ271" s="89" t="str">
        <f ca="1">IF($B271="-","-",COUNTIF(OFFSET($C271,0,$AY262,1,7),"○")/7-BD271)</f>
        <v>-</v>
      </c>
      <c r="AK271" s="89" t="str">
        <f ca="1">IF($B271="-","-",COUNTIF(OFFSET($C271,0,$AY262,1,7),"○")/7-BE271)</f>
        <v>-</v>
      </c>
      <c r="AL271" s="105" t="str">
        <f ca="1">IF($B271="-","-",IF((AY270+SIGN(AY262))&lt;5,"-",COUNTIF(OFFSET(C271,0,AY262+21,1,7),"○")/(7-BF271)))</f>
        <v>-</v>
      </c>
      <c r="AM271" s="154">
        <f>AU271</f>
        <v>0</v>
      </c>
      <c r="AN271" s="41" t="str">
        <f t="shared" si="354"/>
        <v/>
      </c>
      <c r="AO271" s="66" t="str">
        <f t="shared" si="344"/>
        <v>-</v>
      </c>
      <c r="AP271" s="155">
        <f t="shared" si="345"/>
        <v>0</v>
      </c>
      <c r="AQ271" s="75" t="str">
        <f>IFERROR(AP271/AT271,"")</f>
        <v/>
      </c>
      <c r="AR271" s="150">
        <f>COUNT(C261:AG261)</f>
        <v>30</v>
      </c>
      <c r="AS271" s="157">
        <f t="shared" si="346"/>
        <v>0</v>
      </c>
      <c r="AT271" s="151">
        <f t="shared" si="347"/>
        <v>0</v>
      </c>
      <c r="AU271" s="151">
        <f t="shared" si="348"/>
        <v>0</v>
      </c>
      <c r="AV271" s="151">
        <f t="shared" si="349"/>
        <v>0</v>
      </c>
      <c r="AW271" s="40"/>
      <c r="AX271" s="195"/>
      <c r="AY271" s="197"/>
      <c r="BA271" s="111" t="s">
        <v>99</v>
      </c>
      <c r="BB271" s="111">
        <f ca="1">IF(AY262=7,COUNTIF(OFFSET($C271,0,0,1,$AY262),"外"),COUNTIF(OFFSET($C271,0,0,1,$AY262),"外")+COUNTIF(OFFSET($C271,-13,DAY(EOMONTH(C260-1,0))-7+$AY262,1,7-$AY262),"外"))</f>
        <v>0</v>
      </c>
      <c r="BC271" s="111">
        <f ca="1">COUNTIF(OFFSET($C271,0,$AY262,1,7),"外")</f>
        <v>0</v>
      </c>
      <c r="BD271" s="111">
        <f ca="1">COUNTIF(OFFSET($C271,0,$AY262+7,1,7),"外")</f>
        <v>0</v>
      </c>
      <c r="BE271" s="111">
        <f ca="1">COUNTIF(OFFSET($C271,0,$AY262+14,1,7),"外")</f>
        <v>0</v>
      </c>
      <c r="BF271" s="111">
        <f ca="1">COUNTIF(OFFSET(C271,0,AY262+21,1,7),"外")</f>
        <v>0</v>
      </c>
      <c r="BG271" s="111">
        <f ca="1">SUM(BB271:BF271)</f>
        <v>0</v>
      </c>
    </row>
    <row r="272" spans="1:59" s="4" customFormat="1" ht="20.149999999999999" customHeight="1" outlineLevel="1" thickBot="1" x14ac:dyDescent="0.25">
      <c r="B272" s="46" t="str">
        <f>IF($W$5&lt;&gt;"",$W$5,"-")</f>
        <v>-</v>
      </c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55"/>
      <c r="AH272" s="91" t="str">
        <f ca="1">IFERROR(IF(B272="-","-",IF(AY262=7,COUNTIF(OFFSET($C272,0,0,1,$AY262),"○")/(7-BB272),(COUNTIF(OFFSET($C272,0,0,1,$AY262),"○")+COUNTIF(OFFSET($C272,-14,DAY(EOMONTH(C260-1,0))-7+$AY262,1,7-$AY262),"○"))/(7-BB272))),"-")</f>
        <v>-</v>
      </c>
      <c r="AI272" s="92" t="str">
        <f ca="1">IF(B272="-","-",COUNTIF(OFFSET($C272,0,$AY262,1,7),"○")/7-BC272)</f>
        <v>-</v>
      </c>
      <c r="AJ272" s="92" t="str">
        <f ca="1">IF($B272="-","-",COUNTIF(OFFSET($C272,0,$AY262,1,7),"○")/7-BD272)</f>
        <v>-</v>
      </c>
      <c r="AK272" s="92" t="str">
        <f ca="1">IF($B272="-","-",COUNTIF(OFFSET($C272,0,$AY262,1,7),"○")/7-BE272)</f>
        <v>-</v>
      </c>
      <c r="AL272" s="106" t="str">
        <f ca="1">IF($B272="-","-",IF((AY270+SIGN(AY262))&lt;5,"-",COUNTIF(OFFSET(C272,0,AY262+21,1,7),"○")/(7-BF272)))</f>
        <v>-</v>
      </c>
      <c r="AM272" s="64">
        <f t="shared" ref="AM272" si="355">AU272</f>
        <v>0</v>
      </c>
      <c r="AN272" s="48" t="str">
        <f>IFERROR(AM272/AS272,"")</f>
        <v/>
      </c>
      <c r="AO272" s="30" t="str">
        <f t="shared" si="344"/>
        <v>-</v>
      </c>
      <c r="AP272" s="71">
        <f t="shared" si="345"/>
        <v>0</v>
      </c>
      <c r="AQ272" s="72" t="str">
        <f t="shared" ref="AQ272" si="356">IFERROR(AP272/AT272,"")</f>
        <v/>
      </c>
      <c r="AR272" s="150">
        <f>COUNT(C261:AG261)</f>
        <v>30</v>
      </c>
      <c r="AS272" s="157">
        <f t="shared" si="346"/>
        <v>0</v>
      </c>
      <c r="AT272" s="151">
        <f t="shared" si="347"/>
        <v>0</v>
      </c>
      <c r="AU272" s="151">
        <f t="shared" si="348"/>
        <v>0</v>
      </c>
      <c r="AV272" s="151">
        <f t="shared" si="349"/>
        <v>0</v>
      </c>
      <c r="AW272" s="40"/>
      <c r="AX272" s="101"/>
      <c r="AY272" s="102"/>
      <c r="BA272" s="111" t="s">
        <v>100</v>
      </c>
      <c r="BB272" s="111">
        <f ca="1">IF(AY262=7,COUNTIF(OFFSET($C272,0,0,1,$AY262),"外"),COUNTIF(OFFSET($C272,0,0,1,$AY262),"外")+COUNTIF(OFFSET($C272,-13,DAY(EOMONTH(C260-1,0))-7+$AY262,1,7-$AY262),"外"))</f>
        <v>0</v>
      </c>
      <c r="BC272" s="111">
        <f ca="1">COUNTIF(OFFSET($C272,0,$AY262,1,7),"外")</f>
        <v>0</v>
      </c>
      <c r="BD272" s="111">
        <f ca="1">COUNTIF(OFFSET($C272,0,$AY262+7,1,7),"外")</f>
        <v>0</v>
      </c>
      <c r="BE272" s="111">
        <f ca="1">COUNTIF(OFFSET($C272,0,$AY262+14,1,7),"外")</f>
        <v>0</v>
      </c>
      <c r="BF272" s="111">
        <f ca="1">COUNTIF(OFFSET(C272,0,AY262+21,1,7),"外")</f>
        <v>0</v>
      </c>
      <c r="BG272" s="111">
        <f t="shared" ref="BG272" ca="1" si="357">SUM(BB272:BF272)</f>
        <v>0</v>
      </c>
    </row>
    <row r="273" spans="1:59" ht="13.5" outlineLevel="1" thickBot="1" x14ac:dyDescent="0.25">
      <c r="AV273" s="32"/>
    </row>
    <row r="274" spans="1:59" s="4" customFormat="1" ht="13" customHeight="1" outlineLevel="1" x14ac:dyDescent="0.2">
      <c r="A274" s="2"/>
      <c r="B274" s="83" t="s">
        <v>0</v>
      </c>
      <c r="C274" s="252">
        <f>DATE(YEAR(C260),MONTH(C260)+1,DAY(C260))</f>
        <v>46143</v>
      </c>
      <c r="D274" s="253"/>
      <c r="E274" s="253"/>
      <c r="F274" s="253"/>
      <c r="G274" s="253"/>
      <c r="H274" s="253"/>
      <c r="I274" s="253"/>
      <c r="J274" s="253"/>
      <c r="K274" s="253"/>
      <c r="L274" s="253"/>
      <c r="M274" s="253"/>
      <c r="N274" s="253"/>
      <c r="O274" s="253"/>
      <c r="P274" s="253"/>
      <c r="Q274" s="253"/>
      <c r="R274" s="253"/>
      <c r="S274" s="253"/>
      <c r="T274" s="253"/>
      <c r="U274" s="253"/>
      <c r="V274" s="253"/>
      <c r="W274" s="253"/>
      <c r="X274" s="253"/>
      <c r="Y274" s="253"/>
      <c r="Z274" s="253"/>
      <c r="AA274" s="253"/>
      <c r="AB274" s="253"/>
      <c r="AC274" s="253"/>
      <c r="AD274" s="253"/>
      <c r="AE274" s="253"/>
      <c r="AF274" s="253"/>
      <c r="AG274" s="253"/>
      <c r="AH274" s="254" t="s">
        <v>113</v>
      </c>
      <c r="AI274" s="255"/>
      <c r="AJ274" s="255"/>
      <c r="AK274" s="255"/>
      <c r="AL274" s="256"/>
      <c r="AM274" s="260" t="s">
        <v>46</v>
      </c>
      <c r="AN274" s="261"/>
      <c r="AO274" s="262"/>
      <c r="AP274" s="266" t="s">
        <v>11</v>
      </c>
      <c r="AQ274" s="267"/>
      <c r="AR274" s="270" t="s">
        <v>15</v>
      </c>
      <c r="AS274" s="206" t="s">
        <v>16</v>
      </c>
      <c r="AT274" s="221" t="s">
        <v>17</v>
      </c>
      <c r="AU274" s="241"/>
      <c r="AV274" s="241"/>
      <c r="AW274" s="40"/>
      <c r="AX274" s="242" t="s">
        <v>88</v>
      </c>
      <c r="AY274" s="243"/>
      <c r="AZ274" s="2"/>
      <c r="BA274" s="2"/>
      <c r="BB274" s="2"/>
      <c r="BC274" s="2"/>
      <c r="BD274" s="2"/>
      <c r="BE274" s="2"/>
      <c r="BF274" s="2"/>
      <c r="BG274" s="2"/>
    </row>
    <row r="275" spans="1:59" s="4" customFormat="1" ht="13" customHeight="1" outlineLevel="1" x14ac:dyDescent="0.2">
      <c r="A275" s="2"/>
      <c r="B275" s="10" t="s">
        <v>1</v>
      </c>
      <c r="C275" s="11">
        <f>DATE(YEAR(C274),MONTH(C274),DAY(C274))</f>
        <v>46143</v>
      </c>
      <c r="D275" s="11">
        <f>IF(MONTH(DATE(YEAR(C275),MONTH(C275),DAY(C275)+1))=MONTH($C274),DATE(YEAR(C275),MONTH(C275),DAY(C275)+1),"")</f>
        <v>46144</v>
      </c>
      <c r="E275" s="11">
        <f t="shared" ref="E275:AG275" si="358">IF(MONTH(DATE(YEAR(D275),MONTH(D275),DAY(D275)+1))=MONTH($C274),DATE(YEAR(D275),MONTH(D275),DAY(D275)+1),"")</f>
        <v>46145</v>
      </c>
      <c r="F275" s="16">
        <f t="shared" si="358"/>
        <v>46146</v>
      </c>
      <c r="G275" s="11">
        <f t="shared" si="358"/>
        <v>46147</v>
      </c>
      <c r="H275" s="11">
        <f t="shared" si="358"/>
        <v>46148</v>
      </c>
      <c r="I275" s="11">
        <f t="shared" si="358"/>
        <v>46149</v>
      </c>
      <c r="J275" s="11">
        <f t="shared" si="358"/>
        <v>46150</v>
      </c>
      <c r="K275" s="11">
        <f t="shared" si="358"/>
        <v>46151</v>
      </c>
      <c r="L275" s="11">
        <f t="shared" si="358"/>
        <v>46152</v>
      </c>
      <c r="M275" s="11">
        <f t="shared" si="358"/>
        <v>46153</v>
      </c>
      <c r="N275" s="11">
        <f t="shared" si="358"/>
        <v>46154</v>
      </c>
      <c r="O275" s="11">
        <f t="shared" si="358"/>
        <v>46155</v>
      </c>
      <c r="P275" s="11">
        <f t="shared" si="358"/>
        <v>46156</v>
      </c>
      <c r="Q275" s="11">
        <f t="shared" si="358"/>
        <v>46157</v>
      </c>
      <c r="R275" s="11">
        <f t="shared" si="358"/>
        <v>46158</v>
      </c>
      <c r="S275" s="11">
        <f t="shared" si="358"/>
        <v>46159</v>
      </c>
      <c r="T275" s="11">
        <f t="shared" si="358"/>
        <v>46160</v>
      </c>
      <c r="U275" s="11">
        <f t="shared" si="358"/>
        <v>46161</v>
      </c>
      <c r="V275" s="11">
        <f t="shared" si="358"/>
        <v>46162</v>
      </c>
      <c r="W275" s="11">
        <f t="shared" si="358"/>
        <v>46163</v>
      </c>
      <c r="X275" s="11">
        <f t="shared" si="358"/>
        <v>46164</v>
      </c>
      <c r="Y275" s="11">
        <f t="shared" si="358"/>
        <v>46165</v>
      </c>
      <c r="Z275" s="11">
        <f t="shared" si="358"/>
        <v>46166</v>
      </c>
      <c r="AA275" s="11">
        <f t="shared" si="358"/>
        <v>46167</v>
      </c>
      <c r="AB275" s="11">
        <f t="shared" si="358"/>
        <v>46168</v>
      </c>
      <c r="AC275" s="11">
        <f t="shared" si="358"/>
        <v>46169</v>
      </c>
      <c r="AD275" s="11">
        <f t="shared" si="358"/>
        <v>46170</v>
      </c>
      <c r="AE275" s="11">
        <f t="shared" si="358"/>
        <v>46171</v>
      </c>
      <c r="AF275" s="11">
        <f t="shared" si="358"/>
        <v>46172</v>
      </c>
      <c r="AG275" s="29">
        <f t="shared" si="358"/>
        <v>46173</v>
      </c>
      <c r="AH275" s="257"/>
      <c r="AI275" s="258"/>
      <c r="AJ275" s="258"/>
      <c r="AK275" s="258"/>
      <c r="AL275" s="259"/>
      <c r="AM275" s="263"/>
      <c r="AN275" s="264"/>
      <c r="AO275" s="265"/>
      <c r="AP275" s="268"/>
      <c r="AQ275" s="269"/>
      <c r="AR275" s="271"/>
      <c r="AS275" s="207"/>
      <c r="AT275" s="221"/>
      <c r="AU275" s="241"/>
      <c r="AV275" s="241"/>
      <c r="AW275" s="40"/>
      <c r="AX275" s="244"/>
      <c r="AY275" s="245"/>
      <c r="AZ275" s="2"/>
      <c r="BA275" s="2"/>
      <c r="BB275" s="2"/>
      <c r="BC275" s="2"/>
      <c r="BD275" s="2"/>
      <c r="BE275" s="2"/>
      <c r="BF275" s="2"/>
      <c r="BG275" s="2"/>
    </row>
    <row r="276" spans="1:59" s="4" customFormat="1" ht="13" customHeight="1" outlineLevel="1" x14ac:dyDescent="0.2">
      <c r="A276" s="2"/>
      <c r="B276" s="10" t="s">
        <v>2</v>
      </c>
      <c r="C276" s="12" t="str">
        <f t="shared" ref="C276:AG276" si="359">TEXT(C275,"aaa")</f>
        <v>金</v>
      </c>
      <c r="D276" s="12" t="str">
        <f t="shared" si="359"/>
        <v>土</v>
      </c>
      <c r="E276" s="12" t="str">
        <f t="shared" si="359"/>
        <v>日</v>
      </c>
      <c r="F276" s="17" t="str">
        <f t="shared" si="359"/>
        <v>月</v>
      </c>
      <c r="G276" s="12" t="str">
        <f t="shared" si="359"/>
        <v>火</v>
      </c>
      <c r="H276" s="12" t="str">
        <f t="shared" si="359"/>
        <v>水</v>
      </c>
      <c r="I276" s="12" t="str">
        <f t="shared" si="359"/>
        <v>木</v>
      </c>
      <c r="J276" s="12" t="str">
        <f t="shared" si="359"/>
        <v>金</v>
      </c>
      <c r="K276" s="12" t="str">
        <f t="shared" si="359"/>
        <v>土</v>
      </c>
      <c r="L276" s="12" t="str">
        <f t="shared" si="359"/>
        <v>日</v>
      </c>
      <c r="M276" s="12" t="str">
        <f t="shared" si="359"/>
        <v>月</v>
      </c>
      <c r="N276" s="12" t="str">
        <f t="shared" si="359"/>
        <v>火</v>
      </c>
      <c r="O276" s="12" t="str">
        <f t="shared" si="359"/>
        <v>水</v>
      </c>
      <c r="P276" s="12" t="str">
        <f t="shared" si="359"/>
        <v>木</v>
      </c>
      <c r="Q276" s="12" t="str">
        <f t="shared" si="359"/>
        <v>金</v>
      </c>
      <c r="R276" s="12" t="str">
        <f t="shared" si="359"/>
        <v>土</v>
      </c>
      <c r="S276" s="12" t="str">
        <f t="shared" si="359"/>
        <v>日</v>
      </c>
      <c r="T276" s="12" t="str">
        <f t="shared" si="359"/>
        <v>月</v>
      </c>
      <c r="U276" s="12" t="str">
        <f t="shared" si="359"/>
        <v>火</v>
      </c>
      <c r="V276" s="12" t="str">
        <f t="shared" si="359"/>
        <v>水</v>
      </c>
      <c r="W276" s="12" t="str">
        <f t="shared" si="359"/>
        <v>木</v>
      </c>
      <c r="X276" s="12" t="str">
        <f t="shared" si="359"/>
        <v>金</v>
      </c>
      <c r="Y276" s="12" t="str">
        <f t="shared" si="359"/>
        <v>土</v>
      </c>
      <c r="Z276" s="12" t="str">
        <f t="shared" si="359"/>
        <v>日</v>
      </c>
      <c r="AA276" s="12" t="str">
        <f t="shared" si="359"/>
        <v>月</v>
      </c>
      <c r="AB276" s="12" t="str">
        <f t="shared" si="359"/>
        <v>火</v>
      </c>
      <c r="AC276" s="12" t="str">
        <f t="shared" si="359"/>
        <v>水</v>
      </c>
      <c r="AD276" s="12" t="str">
        <f t="shared" si="359"/>
        <v>木</v>
      </c>
      <c r="AE276" s="12" t="str">
        <f t="shared" si="359"/>
        <v>金</v>
      </c>
      <c r="AF276" s="12" t="str">
        <f t="shared" si="359"/>
        <v>土</v>
      </c>
      <c r="AG276" s="78" t="str">
        <f t="shared" si="359"/>
        <v>日</v>
      </c>
      <c r="AH276" s="246" t="s">
        <v>83</v>
      </c>
      <c r="AI276" s="247" t="s">
        <v>84</v>
      </c>
      <c r="AJ276" s="247" t="s">
        <v>85</v>
      </c>
      <c r="AK276" s="247" t="s">
        <v>86</v>
      </c>
      <c r="AL276" s="248" t="s">
        <v>87</v>
      </c>
      <c r="AM276" s="249" t="s">
        <v>40</v>
      </c>
      <c r="AN276" s="228" t="s">
        <v>12</v>
      </c>
      <c r="AO276" s="231" t="s">
        <v>47</v>
      </c>
      <c r="AP276" s="234" t="s">
        <v>40</v>
      </c>
      <c r="AQ276" s="237" t="s">
        <v>13</v>
      </c>
      <c r="AR276" s="240"/>
      <c r="AS276" s="221"/>
      <c r="AT276" s="221"/>
      <c r="AU276" s="149"/>
      <c r="AV276" s="149"/>
      <c r="AW276" s="40"/>
      <c r="AX276" s="223" t="s">
        <v>89</v>
      </c>
      <c r="AY276" s="224">
        <f>ABS(IF(WEEKDAY(C274,3)=0,7,WEEKDAY(C274,3)-7))</f>
        <v>3</v>
      </c>
      <c r="AZ276" s="2"/>
      <c r="BA276" s="2"/>
      <c r="BB276" s="2"/>
      <c r="BC276" s="2"/>
      <c r="BD276" s="2"/>
      <c r="BE276" s="2"/>
      <c r="BF276" s="2"/>
      <c r="BG276" s="2"/>
    </row>
    <row r="277" spans="1:59" s="4" customFormat="1" ht="24.5" customHeight="1" outlineLevel="1" x14ac:dyDescent="0.2">
      <c r="A277" s="3"/>
      <c r="B277" s="225" t="s">
        <v>3</v>
      </c>
      <c r="C277" s="218" t="str">
        <f>IFERROR(VLOOKUP(C275,祝日一覧!$A:$C,3,FALSE),"")</f>
        <v/>
      </c>
      <c r="D277" s="218" t="str">
        <f>IFERROR(VLOOKUP(D275,祝日一覧!$A:$C,3,FALSE),"")</f>
        <v/>
      </c>
      <c r="E277" s="218" t="str">
        <f>IFERROR(VLOOKUP(E275,祝日一覧!$A:$C,3,FALSE),"")</f>
        <v>憲法記念日</v>
      </c>
      <c r="F277" s="218" t="str">
        <f>IFERROR(VLOOKUP(F275,祝日一覧!$A:$C,3,FALSE),"")</f>
        <v>みどりの日</v>
      </c>
      <c r="G277" s="218" t="str">
        <f>IFERROR(VLOOKUP(G275,祝日一覧!$A:$C,3,FALSE),"")</f>
        <v>こどもの日</v>
      </c>
      <c r="H277" s="218" t="str">
        <f>IFERROR(VLOOKUP(H275,祝日一覧!$A:$C,3,FALSE),"")</f>
        <v>振替休日</v>
      </c>
      <c r="I277" s="218" t="str">
        <f>IFERROR(VLOOKUP(I275,祝日一覧!$A:$C,3,FALSE),"")</f>
        <v/>
      </c>
      <c r="J277" s="218" t="str">
        <f>IFERROR(VLOOKUP(J275,祝日一覧!$A:$C,3,FALSE),"")</f>
        <v/>
      </c>
      <c r="K277" s="218" t="str">
        <f>IFERROR(VLOOKUP(K275,祝日一覧!$A:$C,3,FALSE),"")</f>
        <v/>
      </c>
      <c r="L277" s="218" t="str">
        <f>IFERROR(VLOOKUP(L275,祝日一覧!$A:$C,3,FALSE),"")</f>
        <v/>
      </c>
      <c r="M277" s="218" t="str">
        <f>IFERROR(VLOOKUP(M275,祝日一覧!$A:$C,3,FALSE),"")</f>
        <v/>
      </c>
      <c r="N277" s="218" t="str">
        <f>IFERROR(VLOOKUP(N275,祝日一覧!$A:$C,3,FALSE),"")</f>
        <v/>
      </c>
      <c r="O277" s="218" t="str">
        <f>IFERROR(VLOOKUP(O275,祝日一覧!$A:$C,3,FALSE),"")</f>
        <v/>
      </c>
      <c r="P277" s="218" t="str">
        <f>IFERROR(VLOOKUP(P275,祝日一覧!$A:$C,3,FALSE),"")</f>
        <v/>
      </c>
      <c r="Q277" s="218" t="str">
        <f>IFERROR(VLOOKUP(Q275,祝日一覧!$A:$C,3,FALSE),"")</f>
        <v/>
      </c>
      <c r="R277" s="218" t="str">
        <f>IFERROR(VLOOKUP(R275,祝日一覧!$A:$C,3,FALSE),"")</f>
        <v/>
      </c>
      <c r="S277" s="218" t="str">
        <f>IFERROR(VLOOKUP(S275,祝日一覧!$A:$C,3,FALSE),"")</f>
        <v/>
      </c>
      <c r="T277" s="218" t="str">
        <f>IFERROR(VLOOKUP(T275,祝日一覧!$A:$C,3,FALSE),"")</f>
        <v/>
      </c>
      <c r="U277" s="218" t="str">
        <f>IFERROR(VLOOKUP(U275,祝日一覧!$A:$C,3,FALSE),"")</f>
        <v/>
      </c>
      <c r="V277" s="218" t="str">
        <f>IFERROR(VLOOKUP(V275,祝日一覧!$A:$C,3,FALSE),"")</f>
        <v/>
      </c>
      <c r="W277" s="218" t="str">
        <f>IFERROR(VLOOKUP(W275,祝日一覧!$A:$C,3,FALSE),"")</f>
        <v/>
      </c>
      <c r="X277" s="218" t="str">
        <f>IFERROR(VLOOKUP(X275,祝日一覧!$A:$C,3,FALSE),"")</f>
        <v/>
      </c>
      <c r="Y277" s="218" t="str">
        <f>IFERROR(VLOOKUP(Y275,祝日一覧!$A:$C,3,FALSE),"")</f>
        <v/>
      </c>
      <c r="Z277" s="218" t="str">
        <f>IFERROR(VLOOKUP(Z275,祝日一覧!$A:$C,3,FALSE),"")</f>
        <v/>
      </c>
      <c r="AA277" s="218" t="str">
        <f>IFERROR(VLOOKUP(AA275,祝日一覧!$A:$C,3,FALSE),"")</f>
        <v/>
      </c>
      <c r="AB277" s="218" t="str">
        <f>IFERROR(VLOOKUP(AB275,祝日一覧!$A:$C,3,FALSE),"")</f>
        <v/>
      </c>
      <c r="AC277" s="218" t="str">
        <f>IFERROR(VLOOKUP(AC275,祝日一覧!$A:$C,3,FALSE),"")</f>
        <v/>
      </c>
      <c r="AD277" s="218" t="str">
        <f>IFERROR(VLOOKUP(AD275,祝日一覧!$A:$C,3,FALSE),"")</f>
        <v/>
      </c>
      <c r="AE277" s="218" t="str">
        <f>IFERROR(VLOOKUP(AE275,祝日一覧!$A:$C,3,FALSE),"")</f>
        <v/>
      </c>
      <c r="AF277" s="218" t="str">
        <f>IFERROR(VLOOKUP(AF275,祝日一覧!$A:$C,3,FALSE),"")</f>
        <v/>
      </c>
      <c r="AG277" s="208" t="str">
        <f>IFERROR(VLOOKUP(AG275,祝日一覧!$A:$C,3,FALSE),"")</f>
        <v/>
      </c>
      <c r="AH277" s="246"/>
      <c r="AI277" s="247"/>
      <c r="AJ277" s="247"/>
      <c r="AK277" s="247"/>
      <c r="AL277" s="248"/>
      <c r="AM277" s="250"/>
      <c r="AN277" s="229"/>
      <c r="AO277" s="232"/>
      <c r="AP277" s="235"/>
      <c r="AQ277" s="238"/>
      <c r="AR277" s="240"/>
      <c r="AS277" s="221"/>
      <c r="AT277" s="222"/>
      <c r="AU277" s="148"/>
      <c r="AV277" s="149"/>
      <c r="AW277" s="40"/>
      <c r="AX277" s="223"/>
      <c r="AY277" s="224"/>
      <c r="AZ277" s="3"/>
      <c r="BA277" s="3"/>
      <c r="BB277" s="3"/>
      <c r="BC277" s="3"/>
      <c r="BD277" s="3"/>
      <c r="BE277" s="3"/>
      <c r="BF277" s="3"/>
      <c r="BG277" s="3"/>
    </row>
    <row r="278" spans="1:59" s="4" customFormat="1" ht="35.5" customHeight="1" outlineLevel="1" x14ac:dyDescent="0.2">
      <c r="A278" s="3"/>
      <c r="B278" s="226"/>
      <c r="C278" s="219"/>
      <c r="D278" s="219"/>
      <c r="E278" s="219"/>
      <c r="F278" s="219"/>
      <c r="G278" s="219"/>
      <c r="H278" s="219"/>
      <c r="I278" s="219"/>
      <c r="J278" s="219"/>
      <c r="K278" s="219"/>
      <c r="L278" s="219"/>
      <c r="M278" s="219"/>
      <c r="N278" s="219"/>
      <c r="O278" s="219"/>
      <c r="P278" s="219"/>
      <c r="Q278" s="219"/>
      <c r="R278" s="219"/>
      <c r="S278" s="219"/>
      <c r="T278" s="219"/>
      <c r="U278" s="219"/>
      <c r="V278" s="219"/>
      <c r="W278" s="219"/>
      <c r="X278" s="219"/>
      <c r="Y278" s="219"/>
      <c r="Z278" s="219"/>
      <c r="AA278" s="219"/>
      <c r="AB278" s="219"/>
      <c r="AC278" s="219"/>
      <c r="AD278" s="219"/>
      <c r="AE278" s="219"/>
      <c r="AF278" s="219"/>
      <c r="AG278" s="209"/>
      <c r="AH278" s="93" t="str">
        <f>IF($AY276=7,DBCS(1&amp;"日～"&amp;7&amp;"日"),DBCS("前"&amp;DAY(EOMONTH($C274-1,0))-6+$AY276&amp;"日～"&amp;$AY276&amp;"日"))</f>
        <v>前２７日～３日</v>
      </c>
      <c r="AI278" s="112" t="str">
        <f>DBCS($AY276+1&amp;"日～"&amp;$AY276+7&amp;"日")</f>
        <v>４日～１０日</v>
      </c>
      <c r="AJ278" s="112" t="str">
        <f>DBCS($AY276+8&amp;"日～"&amp;$AY276+14&amp;"日")</f>
        <v>１１日～１７日</v>
      </c>
      <c r="AK278" s="112" t="str">
        <f>DBCS($AY276+15&amp;"日～"&amp;$AY276+21&amp;"日")</f>
        <v>１８日～２４日</v>
      </c>
      <c r="AL278" s="113" t="str">
        <f>IF(AND(AY276=7,AY280=0),"-",IF($AY284=3,"-",DBCS($AY276+22&amp;"日～"&amp;$AY276+28&amp;"日")))</f>
        <v>２５日～３１日</v>
      </c>
      <c r="AM278" s="250"/>
      <c r="AN278" s="229"/>
      <c r="AO278" s="232"/>
      <c r="AP278" s="235"/>
      <c r="AQ278" s="238"/>
      <c r="AR278" s="152"/>
      <c r="AS278" s="147"/>
      <c r="AT278" s="147"/>
      <c r="AU278" s="156"/>
      <c r="AV278" s="156"/>
      <c r="AW278" s="40"/>
      <c r="AX278" s="99" t="s">
        <v>90</v>
      </c>
      <c r="AY278" s="100">
        <f>DAY(EOMONTH(C274,0))</f>
        <v>31</v>
      </c>
      <c r="AZ278" s="3"/>
      <c r="BA278" s="211" t="s">
        <v>105</v>
      </c>
      <c r="BB278" s="212"/>
      <c r="BC278" s="212"/>
      <c r="BD278" s="212"/>
      <c r="BE278" s="212"/>
      <c r="BF278" s="212"/>
      <c r="BG278" s="213"/>
    </row>
    <row r="279" spans="1:59" s="4" customFormat="1" ht="19" customHeight="1" outlineLevel="1" x14ac:dyDescent="0.2">
      <c r="A279" s="3"/>
      <c r="B279" s="226"/>
      <c r="C279" s="219"/>
      <c r="D279" s="219"/>
      <c r="E279" s="219"/>
      <c r="F279" s="219"/>
      <c r="G279" s="219"/>
      <c r="H279" s="219"/>
      <c r="I279" s="219"/>
      <c r="J279" s="219"/>
      <c r="K279" s="219"/>
      <c r="L279" s="219"/>
      <c r="M279" s="219"/>
      <c r="N279" s="219"/>
      <c r="O279" s="219"/>
      <c r="P279" s="219"/>
      <c r="Q279" s="219"/>
      <c r="R279" s="219"/>
      <c r="S279" s="219"/>
      <c r="T279" s="219"/>
      <c r="U279" s="219"/>
      <c r="V279" s="219"/>
      <c r="W279" s="219"/>
      <c r="X279" s="219"/>
      <c r="Y279" s="219"/>
      <c r="Z279" s="219"/>
      <c r="AA279" s="219"/>
      <c r="AB279" s="219"/>
      <c r="AC279" s="219"/>
      <c r="AD279" s="219"/>
      <c r="AE279" s="219"/>
      <c r="AF279" s="219"/>
      <c r="AG279" s="209"/>
      <c r="AH279" s="93" t="str">
        <f ca="1">IF(AH280&gt;=0.285,"達成","未")</f>
        <v>未</v>
      </c>
      <c r="AI279" s="166" t="str">
        <f ca="1">IF(AI280&gt;=0.285,"達成","未")</f>
        <v>未</v>
      </c>
      <c r="AJ279" s="166" t="str">
        <f t="shared" ref="AJ279" ca="1" si="360">IF(AJ280&gt;=0.285,"達成","未")</f>
        <v>未</v>
      </c>
      <c r="AK279" s="166" t="str">
        <f t="shared" ref="AK279" ca="1" si="361">IF(AK280&gt;=0.285,"達成","未")</f>
        <v>未</v>
      </c>
      <c r="AL279" s="167" t="str">
        <f ca="1">IF(AL280="-","-",IF(AL280&gt;=0.285,"達成","未"))</f>
        <v>未</v>
      </c>
      <c r="AM279" s="251"/>
      <c r="AN279" s="230"/>
      <c r="AO279" s="233"/>
      <c r="AP279" s="236"/>
      <c r="AQ279" s="239"/>
      <c r="AR279" s="163"/>
      <c r="AS279" s="164"/>
      <c r="AT279" s="164"/>
      <c r="AU279" s="165"/>
      <c r="AV279" s="165"/>
      <c r="AW279" s="40"/>
      <c r="AX279" s="99"/>
      <c r="AY279" s="100"/>
      <c r="AZ279" s="3"/>
      <c r="BA279" s="160"/>
      <c r="BB279" s="161"/>
      <c r="BC279" s="161"/>
      <c r="BD279" s="161"/>
      <c r="BE279" s="161"/>
      <c r="BF279" s="161"/>
      <c r="BG279" s="162"/>
    </row>
    <row r="280" spans="1:59" s="4" customFormat="1" ht="20.149999999999999" customHeight="1" outlineLevel="1" thickBot="1" x14ac:dyDescent="0.25">
      <c r="B280" s="227"/>
      <c r="C280" s="220"/>
      <c r="D280" s="220"/>
      <c r="E280" s="220"/>
      <c r="F280" s="220"/>
      <c r="G280" s="220"/>
      <c r="H280" s="220"/>
      <c r="I280" s="220"/>
      <c r="J280" s="220"/>
      <c r="K280" s="220"/>
      <c r="L280" s="220"/>
      <c r="M280" s="220"/>
      <c r="N280" s="220"/>
      <c r="O280" s="220"/>
      <c r="P280" s="220"/>
      <c r="Q280" s="220"/>
      <c r="R280" s="220"/>
      <c r="S280" s="220"/>
      <c r="T280" s="220"/>
      <c r="U280" s="220"/>
      <c r="V280" s="220"/>
      <c r="W280" s="220"/>
      <c r="X280" s="220"/>
      <c r="Y280" s="220"/>
      <c r="Z280" s="220"/>
      <c r="AA280" s="220"/>
      <c r="AB280" s="220"/>
      <c r="AC280" s="220"/>
      <c r="AD280" s="220"/>
      <c r="AE280" s="220"/>
      <c r="AF280" s="220"/>
      <c r="AG280" s="210"/>
      <c r="AH280" s="114">
        <f ca="1">AVERAGE(AH281:AH286)</f>
        <v>0</v>
      </c>
      <c r="AI280" s="115">
        <f t="shared" ref="AI280:AK280" ca="1" si="362">AVERAGE(AI281:AI286)</f>
        <v>0</v>
      </c>
      <c r="AJ280" s="115">
        <f t="shared" ca="1" si="362"/>
        <v>0</v>
      </c>
      <c r="AK280" s="115">
        <f t="shared" ca="1" si="362"/>
        <v>0</v>
      </c>
      <c r="AL280" s="104">
        <f ca="1">IFERROR(AVERAGE(AL281:AL286),"-")</f>
        <v>0</v>
      </c>
      <c r="AM280" s="64"/>
      <c r="AN280" s="48">
        <f>AVERAGE(AN281:AN286)</f>
        <v>0</v>
      </c>
      <c r="AO280" s="30" t="str">
        <f>IF(AN280&gt;=0.285,"達成","未")</f>
        <v>未</v>
      </c>
      <c r="AP280" s="71"/>
      <c r="AQ280" s="72">
        <f>AVERAGE(AQ281:AQ286)</f>
        <v>8.8193879667594746E-2</v>
      </c>
      <c r="AR280" s="62" t="s">
        <v>15</v>
      </c>
      <c r="AS280" s="49" t="s">
        <v>16</v>
      </c>
      <c r="AT280" s="50" t="s">
        <v>58</v>
      </c>
      <c r="AU280" s="38" t="s">
        <v>56</v>
      </c>
      <c r="AV280" s="153" t="s">
        <v>57</v>
      </c>
      <c r="AW280" s="60" t="s">
        <v>66</v>
      </c>
      <c r="AX280" s="214" t="s">
        <v>91</v>
      </c>
      <c r="AY280" s="215">
        <f>MOD(AY278-AY276,7)</f>
        <v>0</v>
      </c>
      <c r="AZ280" s="97" t="s">
        <v>106</v>
      </c>
      <c r="BA280" s="111"/>
      <c r="BB280" s="111" t="s">
        <v>83</v>
      </c>
      <c r="BC280" s="111" t="s">
        <v>84</v>
      </c>
      <c r="BD280" s="111" t="s">
        <v>85</v>
      </c>
      <c r="BE280" s="111" t="s">
        <v>86</v>
      </c>
      <c r="BF280" s="111" t="s">
        <v>87</v>
      </c>
      <c r="BG280" s="111" t="s">
        <v>101</v>
      </c>
    </row>
    <row r="281" spans="1:59" s="4" customFormat="1" ht="20.149999999999999" customHeight="1" outlineLevel="1" x14ac:dyDescent="0.2">
      <c r="B281" s="51" t="str">
        <f>IF($R$5&lt;&gt;"",$R$5,"-")</f>
        <v>A</v>
      </c>
      <c r="C281" s="84"/>
      <c r="D281" s="84"/>
      <c r="E281" s="84"/>
      <c r="F281" s="84"/>
      <c r="G281" s="84"/>
      <c r="H281" s="84"/>
      <c r="I281" s="84"/>
      <c r="J281" s="84"/>
      <c r="K281" s="84"/>
      <c r="L281" s="84"/>
      <c r="M281" s="84"/>
      <c r="N281" s="84"/>
      <c r="O281" s="84"/>
      <c r="P281" s="84"/>
      <c r="Q281" s="84"/>
      <c r="R281" s="84"/>
      <c r="S281" s="84"/>
      <c r="T281" s="84"/>
      <c r="U281" s="84"/>
      <c r="V281" s="84"/>
      <c r="W281" s="84"/>
      <c r="X281" s="84"/>
      <c r="Y281" s="84"/>
      <c r="Z281" s="84"/>
      <c r="AA281" s="84"/>
      <c r="AB281" s="84"/>
      <c r="AC281" s="84"/>
      <c r="AD281" s="84"/>
      <c r="AE281" s="84"/>
      <c r="AF281" s="84"/>
      <c r="AG281" s="61"/>
      <c r="AH281" s="122">
        <f ca="1">IFERROR(IF(B281="-","-",IF(AY276=7,COUNTIF(OFFSET($C281,0,0,1,$AY276),"○")/(7-BB281),(COUNTIF(OFFSET($C281,0,0,1,$AY276),"○")+COUNTIF(OFFSET($C281,-14,DAY(EOMONTH(C274-1,0))-7+$AY276,1,7-$AY276),"○"))/(7-BB281))),"-")</f>
        <v>0</v>
      </c>
      <c r="AI281" s="116">
        <f ca="1">IF($B281="-","-",COUNTIF(OFFSET($C281,0,$AY276,1,7),"○")/7-BC281)</f>
        <v>0</v>
      </c>
      <c r="AJ281" s="145">
        <f ca="1">IF($B281="-","-",COUNTIF(OFFSET($C281,0,$AY276,1,7),"○")/7-BD281)</f>
        <v>0</v>
      </c>
      <c r="AK281" s="145">
        <f ca="1">IF($B281="-","-",COUNTIF(OFFSET($C281,0,$AY276,1,7),"○")/7-BE281)</f>
        <v>0</v>
      </c>
      <c r="AL281" s="146">
        <f ca="1">IF($B281="-","-",IF((AY284+SIGN(AY276))&lt;5,"-",COUNTIF(OFFSET(C281,0,AY276+21,1,7),"○")/(7-BF281)))</f>
        <v>0</v>
      </c>
      <c r="AM281" s="65">
        <f>AU281</f>
        <v>0</v>
      </c>
      <c r="AN281" s="41">
        <f>IFERROR(AM281/AS281,"")</f>
        <v>0</v>
      </c>
      <c r="AO281" s="67" t="str">
        <f t="shared" ref="AO281:AO286" si="363">IFERROR(IF(B281="-",B281,IF(AM281/AS281&gt;=0.285,"達成","未")),"-")</f>
        <v>未</v>
      </c>
      <c r="AP281" s="73">
        <f t="shared" ref="AP281:AP286" si="364">AV281</f>
        <v>58</v>
      </c>
      <c r="AQ281" s="74">
        <f>IFERROR(AP281/AT281,"")</f>
        <v>9.6666666666666665E-2</v>
      </c>
      <c r="AR281" s="150">
        <f>COUNT(C275:AG275)</f>
        <v>31</v>
      </c>
      <c r="AS281" s="157">
        <f t="shared" ref="AS281:AS286" si="365">IF(OR(B281="-",B281=""),0,IFERROR(AR281-COUNTIF(C281:AG281,"外"),))</f>
        <v>31</v>
      </c>
      <c r="AT281" s="151">
        <f t="shared" ref="AT281:AT286" si="366">AS281+AT267</f>
        <v>600</v>
      </c>
      <c r="AU281" s="151">
        <f t="shared" ref="AU281:AU286" si="367">COUNTIF(C281:AG281,"○")</f>
        <v>0</v>
      </c>
      <c r="AV281" s="151">
        <f t="shared" ref="AV281:AV286" si="368">AV267+AU281</f>
        <v>58</v>
      </c>
      <c r="AW281" s="98">
        <f>IF(C274&gt;DATE($K$6,$M$6,1),0,IF(SUM(AS281:AS286)=0,1,IF(AO280="達成",1,0)))</f>
        <v>0</v>
      </c>
      <c r="AX281" s="214"/>
      <c r="AY281" s="215"/>
      <c r="AZ281" s="98">
        <f>IF(C274&gt;DATE($K$6,$M$6,1),0,IF(SUM(AS281:AS286)=0,1,IF(AND(AH280&gt;0.285,AI280&gt;0.285,AJ280&gt;0.285,AK280&gt;0.285,AL280&gt;0.285),1,0)))</f>
        <v>0</v>
      </c>
      <c r="BA281" s="111" t="s">
        <v>95</v>
      </c>
      <c r="BB281" s="111">
        <f ca="1">IF(AY276=7,COUNTIF(OFFSET($C281,0,0,1,$AY276),"外"),COUNTIF(OFFSET($C281,0,0,1,$AY276),"外")+COUNTIF(OFFSET($C281,-13,DAY(EOMONTH(C274-1,0))-7+$AY276,1,7-$AY276),"外"))</f>
        <v>0</v>
      </c>
      <c r="BC281" s="111">
        <f ca="1">COUNTIF(OFFSET($C281,0,$AY276,1,7),"外")</f>
        <v>0</v>
      </c>
      <c r="BD281" s="111">
        <f ca="1">COUNTIF(OFFSET($C281,0,$AY276+7,1,7),"外")</f>
        <v>0</v>
      </c>
      <c r="BE281" s="111">
        <f ca="1">COUNTIF(OFFSET($C281,0,$AY276+14,1,7),"外")</f>
        <v>0</v>
      </c>
      <c r="BF281" s="111">
        <f ca="1">COUNTIF(OFFSET(C281,0,AY276+21,1,7),"外")</f>
        <v>0</v>
      </c>
      <c r="BG281" s="111">
        <f ca="1">SUM(BB281:BF281)</f>
        <v>0</v>
      </c>
    </row>
    <row r="282" spans="1:59" s="4" customFormat="1" ht="20.149999999999999" customHeight="1" outlineLevel="1" x14ac:dyDescent="0.2">
      <c r="B282" s="45" t="str">
        <f>IF($S$5&lt;&gt;"",$S$5,"-")</f>
        <v>B</v>
      </c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78"/>
      <c r="AH282" s="90">
        <f ca="1">IFERROR(IF(B267="-","-",IF(AY276=7,COUNTIF(OFFSET($C282,0,0,1,$AY276),"○")/(7-BB282),(COUNTIF(OFFSET($C282,0,0,1,$AY276),"○")+COUNTIF(OFFSET($C282,-14,DAY(EOMONTH(C274-1,0))-7+$AY276,1,7-$AY276),"○"))/(7-BB282))),"-")</f>
        <v>0</v>
      </c>
      <c r="AI282" s="89">
        <f ca="1">IF(B282="-","-",COUNTIF(OFFSET($C282,0,$AY276,1,7),"○")/7-BC282)</f>
        <v>0</v>
      </c>
      <c r="AJ282" s="89">
        <f ca="1">IF($B282="-","-",COUNTIF(OFFSET($C282,0,$AY277,1,7),"○")/7-BD282)</f>
        <v>0</v>
      </c>
      <c r="AK282" s="89">
        <f ca="1">IF($B282="-","-",COUNTIF(OFFSET($C282,0,$AY276,1,7),"○")/7-BE282)</f>
        <v>0</v>
      </c>
      <c r="AL282" s="105">
        <f ca="1">IF($B282="-","-",IF((AY284+SIGN(AY276))&lt;5,"-",COUNTIF(OFFSET(C282,0,AY276+21,1,7),"○")/(7-BF282)))</f>
        <v>0</v>
      </c>
      <c r="AM282" s="154">
        <f t="shared" ref="AM282:AM284" si="369">AU282</f>
        <v>0</v>
      </c>
      <c r="AN282" s="41">
        <f t="shared" ref="AN282" si="370">IFERROR(AM282/AS282,"")</f>
        <v>0</v>
      </c>
      <c r="AO282" s="66" t="str">
        <f t="shared" si="363"/>
        <v>未</v>
      </c>
      <c r="AP282" s="155">
        <f t="shared" si="364"/>
        <v>49</v>
      </c>
      <c r="AQ282" s="75">
        <f t="shared" ref="AQ282:AQ284" si="371">IFERROR(AP282/AT282,"")</f>
        <v>8.2630691399662726E-2</v>
      </c>
      <c r="AR282" s="150">
        <f>COUNT(C275:AG275)</f>
        <v>31</v>
      </c>
      <c r="AS282" s="157">
        <f t="shared" si="365"/>
        <v>31</v>
      </c>
      <c r="AT282" s="151">
        <f t="shared" si="366"/>
        <v>593</v>
      </c>
      <c r="AU282" s="151">
        <f t="shared" si="367"/>
        <v>0</v>
      </c>
      <c r="AV282" s="151">
        <f t="shared" si="368"/>
        <v>49</v>
      </c>
      <c r="AW282" s="40"/>
      <c r="AX282" s="216" t="s">
        <v>92</v>
      </c>
      <c r="AY282" s="196">
        <f>SIGN(AY276)+SIGN(AY280)+AY284</f>
        <v>5</v>
      </c>
      <c r="BA282" s="111" t="s">
        <v>96</v>
      </c>
      <c r="BB282" s="111">
        <f ca="1">IF(AY276=7,COUNTIF(OFFSET($C282,0,0,1,$AY276),"外"),COUNTIF(OFFSET($C282,0,0,1,$AY276),"外")+COUNTIF(OFFSET($C282,-13,DAY(EOMONTH(C274-1,0))-7+$AY276,1,7-$AY276),"外"))</f>
        <v>0</v>
      </c>
      <c r="BC282" s="111">
        <f ca="1">COUNTIF(OFFSET($C282,0,$AY276,1,7),"外")</f>
        <v>0</v>
      </c>
      <c r="BD282" s="111">
        <f ca="1">COUNTIF(OFFSET($C282,0,$AY276+7,1,7),"外")</f>
        <v>0</v>
      </c>
      <c r="BE282" s="111">
        <f ca="1">COUNTIF(OFFSET($C282,0,$AY276+14,1,7),"外")</f>
        <v>0</v>
      </c>
      <c r="BF282" s="111">
        <f ca="1">COUNTIF(OFFSET(C282,0,AY276+21,1,7),"外")</f>
        <v>0</v>
      </c>
      <c r="BG282" s="111">
        <f t="shared" ref="BG282:BG284" ca="1" si="372">SUM(BB282:BF282)</f>
        <v>0</v>
      </c>
    </row>
    <row r="283" spans="1:59" s="4" customFormat="1" ht="20.149999999999999" customHeight="1" outlineLevel="1" x14ac:dyDescent="0.2">
      <c r="B283" s="45" t="str">
        <f>IF($T$5&lt;&gt;"",$T$5,"-")</f>
        <v>C</v>
      </c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78"/>
      <c r="AH283" s="90">
        <f ca="1">IFERROR(IF(B283="-","-",IF(AY276=7,COUNTIF(OFFSET($C283,0,0,1,$AY276),"○")/(7-BB283),(COUNTIF(OFFSET($C283,0,0,1,$AY276),"○")+COUNTIF(OFFSET($C283,-14,DAY(EOMONTH(C274-1,0))-7+$AY276,1,7-$AY276),"○"))/(7-BB283))),"-")</f>
        <v>0</v>
      </c>
      <c r="AI283" s="89">
        <f ca="1">IF(B283="-","-",COUNTIF(OFFSET($C283,0,$AY276,1,7),"○")/7-BC283)</f>
        <v>0</v>
      </c>
      <c r="AJ283" s="89">
        <f ca="1">IF($B283="-","-",COUNTIF(OFFSET($C283,0,$AY276,1,7),"○")/7-BD283)</f>
        <v>0</v>
      </c>
      <c r="AK283" s="89">
        <f ca="1">IF($B283="-","-",COUNTIF(OFFSET($C283,0,$AY276,1,7),"○")/7-BE283)</f>
        <v>0</v>
      </c>
      <c r="AL283" s="105">
        <f ca="1">IF($B283="-","-",IF((AY284+SIGN(AY276))&lt;5,"-",COUNTIF(OFFSET(C283,0,AY276+21,1,7),"○")/(7-BF283)))</f>
        <v>0</v>
      </c>
      <c r="AM283" s="154">
        <f t="shared" si="369"/>
        <v>0</v>
      </c>
      <c r="AN283" s="41">
        <f>IFERROR(AM283/AS283,"")</f>
        <v>0</v>
      </c>
      <c r="AO283" s="66" t="str">
        <f t="shared" si="363"/>
        <v>未</v>
      </c>
      <c r="AP283" s="155">
        <f t="shared" si="364"/>
        <v>51</v>
      </c>
      <c r="AQ283" s="75">
        <f t="shared" si="371"/>
        <v>8.5284280936454848E-2</v>
      </c>
      <c r="AR283" s="150">
        <f>COUNT(C275:AG275)</f>
        <v>31</v>
      </c>
      <c r="AS283" s="157">
        <f t="shared" si="365"/>
        <v>31</v>
      </c>
      <c r="AT283" s="151">
        <f t="shared" si="366"/>
        <v>598</v>
      </c>
      <c r="AU283" s="151">
        <f t="shared" si="367"/>
        <v>0</v>
      </c>
      <c r="AV283" s="151">
        <f t="shared" si="368"/>
        <v>51</v>
      </c>
      <c r="AW283" s="40"/>
      <c r="AX283" s="217"/>
      <c r="AY283" s="197"/>
      <c r="BA283" s="111" t="s">
        <v>97</v>
      </c>
      <c r="BB283" s="111">
        <f ca="1">IF(AY276=7,COUNTIF(OFFSET($C283,0,0,1,$AY276),"外"),COUNTIF(OFFSET($C283,0,0,1,$AY276),"外")+COUNTIF(OFFSET($C283,-13,DAY(EOMONTH(C274-1,0))-7+$AY276,1,7-$AY276),"外"))</f>
        <v>0</v>
      </c>
      <c r="BC283" s="111">
        <f ca="1">COUNTIF(OFFSET($C283,0,$AY276,1,7),"外")</f>
        <v>0</v>
      </c>
      <c r="BD283" s="111">
        <f ca="1">COUNTIF(OFFSET($C283,0,$AY276+7,1,7),"外")</f>
        <v>0</v>
      </c>
      <c r="BE283" s="111">
        <f ca="1">COUNTIF(OFFSET($C283,0,$AY276+14,1,7),"外")</f>
        <v>0</v>
      </c>
      <c r="BF283" s="111">
        <f ca="1">COUNTIF(OFFSET(C283,0,AY276+21,1,7),"外")</f>
        <v>0</v>
      </c>
      <c r="BG283" s="111">
        <f t="shared" ca="1" si="372"/>
        <v>0</v>
      </c>
    </row>
    <row r="284" spans="1:59" s="4" customFormat="1" ht="20.149999999999999" customHeight="1" outlineLevel="1" x14ac:dyDescent="0.2">
      <c r="B284" s="45" t="str">
        <f>IF($U$5&lt;&gt;"",$U$5,"-")</f>
        <v>-</v>
      </c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78"/>
      <c r="AH284" s="90" t="str">
        <f ca="1">IFERROR(IF(B284="-","-",IF(AY276=7,COUNTIF(OFFSET($C284,0,0,1,$AY276),"○")/(7-BB284),(COUNTIF(OFFSET($C284,0,0,1,$AY276),"○")+COUNTIF(OFFSET($C284,-14,DAY(EOMONTH(C274-1,0))-7+$AY276,1,7-$AY276),"○"))/(7-BB284))),"-")</f>
        <v>-</v>
      </c>
      <c r="AI284" s="89" t="str">
        <f ca="1">IF(B284="-","-",COUNTIF(OFFSET($C284,0,$AY276,1,7),"○")/7-BC284)</f>
        <v>-</v>
      </c>
      <c r="AJ284" s="89" t="str">
        <f ca="1">IF($B284="-","-",COUNTIF(OFFSET($C284,0,$AY276,1,7),"○")/7-BD284)</f>
        <v>-</v>
      </c>
      <c r="AK284" s="89" t="str">
        <f ca="1">IF($B284="-","-",COUNTIF(OFFSET($C284,0,$AY276,1,7),"○")/7-BE284)</f>
        <v>-</v>
      </c>
      <c r="AL284" s="105" t="str">
        <f ca="1">IF($B284="-","-",IF((AY284+SIGN(AY276))&lt;5,"-",COUNTIF(OFFSET(C284,0,AY276+21,1,7),"○")/(7-BF284)))</f>
        <v>-</v>
      </c>
      <c r="AM284" s="154">
        <f t="shared" si="369"/>
        <v>0</v>
      </c>
      <c r="AN284" s="41" t="str">
        <f t="shared" ref="AN284:AN285" si="373">IFERROR(AM284/AS284,"")</f>
        <v/>
      </c>
      <c r="AO284" s="66" t="str">
        <f t="shared" si="363"/>
        <v>-</v>
      </c>
      <c r="AP284" s="155">
        <f t="shared" si="364"/>
        <v>0</v>
      </c>
      <c r="AQ284" s="75" t="str">
        <f t="shared" si="371"/>
        <v/>
      </c>
      <c r="AR284" s="150">
        <f>COUNT(C275:AG275)</f>
        <v>31</v>
      </c>
      <c r="AS284" s="157">
        <f t="shared" si="365"/>
        <v>0</v>
      </c>
      <c r="AT284" s="151">
        <f t="shared" si="366"/>
        <v>0</v>
      </c>
      <c r="AU284" s="151">
        <f t="shared" si="367"/>
        <v>0</v>
      </c>
      <c r="AV284" s="151">
        <f t="shared" si="368"/>
        <v>0</v>
      </c>
      <c r="AW284" s="40"/>
      <c r="AX284" s="194" t="s">
        <v>93</v>
      </c>
      <c r="AY284" s="196">
        <f>ROUNDDOWN((AY278-AY276)/7,0)</f>
        <v>4</v>
      </c>
      <c r="BA284" s="111" t="s">
        <v>98</v>
      </c>
      <c r="BB284" s="111">
        <f ca="1">IF(AY276=7,COUNTIF(OFFSET($C284,0,0,1,$AY276),"外"),COUNTIF(OFFSET($C284,0,0,1,$AY276),"外")+COUNTIF(OFFSET($C284,-13,DAY(EOMONTH(C274-1,0))-7+$AY276,1,7-$AY276),"外"))</f>
        <v>0</v>
      </c>
      <c r="BC284" s="111">
        <f ca="1">COUNTIF(OFFSET($C284,0,$AY276,1,7),"外")</f>
        <v>0</v>
      </c>
      <c r="BD284" s="111">
        <f ca="1">COUNTIF(OFFSET($C284,0,$AY276+7,1,7),"外")</f>
        <v>0</v>
      </c>
      <c r="BE284" s="111">
        <f ca="1">COUNTIF(OFFSET($C284,0,$AY276+14,1,7),"外")</f>
        <v>0</v>
      </c>
      <c r="BF284" s="111">
        <f ca="1">COUNTIF(OFFSET(C284,0,AY276+21,1,7),"外")</f>
        <v>0</v>
      </c>
      <c r="BG284" s="111">
        <f t="shared" ca="1" si="372"/>
        <v>0</v>
      </c>
    </row>
    <row r="285" spans="1:59" s="4" customFormat="1" ht="20.149999999999999" customHeight="1" outlineLevel="1" x14ac:dyDescent="0.2">
      <c r="B285" s="45" t="str">
        <f>IF($V$5&lt;&gt;"",$V$5,"-")</f>
        <v>-</v>
      </c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78"/>
      <c r="AH285" s="90" t="str">
        <f ca="1">IFERROR(IF(B285="-","-",IF(AY276=7,COUNTIF(OFFSET($C285,0,0,1,$AY276),"○")/(7-BB285),(COUNTIF(OFFSET($C285,0,0,1,$AY276),"○")+COUNTIF(OFFSET($C285,-14,DAY(EOMONTH(C274-1,0))-7+$AY276,1,7-$AY276),"○"))/(7-BB285))),"-")</f>
        <v>-</v>
      </c>
      <c r="AI285" s="89" t="str">
        <f ca="1">IF(B285="-","-",COUNTIF(OFFSET($C285,0,$AY276,1,7),"○")/7-BC285)</f>
        <v>-</v>
      </c>
      <c r="AJ285" s="89" t="str">
        <f ca="1">IF($B285="-","-",COUNTIF(OFFSET($C285,0,$AY276,1,7),"○")/7-BD285)</f>
        <v>-</v>
      </c>
      <c r="AK285" s="89" t="str">
        <f ca="1">IF($B285="-","-",COUNTIF(OFFSET($C285,0,$AY276,1,7),"○")/7-BE285)</f>
        <v>-</v>
      </c>
      <c r="AL285" s="105" t="str">
        <f ca="1">IF($B285="-","-",IF((AY284+SIGN(AY276))&lt;5,"-",COUNTIF(OFFSET(C285,0,AY276+21,1,7),"○")/(7-BF285)))</f>
        <v>-</v>
      </c>
      <c r="AM285" s="154">
        <f>AU285</f>
        <v>0</v>
      </c>
      <c r="AN285" s="41" t="str">
        <f t="shared" si="373"/>
        <v/>
      </c>
      <c r="AO285" s="66" t="str">
        <f t="shared" si="363"/>
        <v>-</v>
      </c>
      <c r="AP285" s="155">
        <f t="shared" si="364"/>
        <v>0</v>
      </c>
      <c r="AQ285" s="75" t="str">
        <f>IFERROR(AP285/AT285,"")</f>
        <v/>
      </c>
      <c r="AR285" s="150">
        <f>COUNT(C275:AG275)</f>
        <v>31</v>
      </c>
      <c r="AS285" s="157">
        <f t="shared" si="365"/>
        <v>0</v>
      </c>
      <c r="AT285" s="151">
        <f t="shared" si="366"/>
        <v>0</v>
      </c>
      <c r="AU285" s="151">
        <f t="shared" si="367"/>
        <v>0</v>
      </c>
      <c r="AV285" s="151">
        <f t="shared" si="368"/>
        <v>0</v>
      </c>
      <c r="AW285" s="40"/>
      <c r="AX285" s="195"/>
      <c r="AY285" s="197"/>
      <c r="BA285" s="111" t="s">
        <v>99</v>
      </c>
      <c r="BB285" s="111">
        <f ca="1">IF(AY276=7,COUNTIF(OFFSET($C285,0,0,1,$AY276),"外"),COUNTIF(OFFSET($C285,0,0,1,$AY276),"外")+COUNTIF(OFFSET($C285,-13,DAY(EOMONTH(C274-1,0))-7+$AY276,1,7-$AY276),"外"))</f>
        <v>0</v>
      </c>
      <c r="BC285" s="111">
        <f ca="1">COUNTIF(OFFSET($C285,0,$AY276,1,7),"外")</f>
        <v>0</v>
      </c>
      <c r="BD285" s="111">
        <f ca="1">COUNTIF(OFFSET($C285,0,$AY276+7,1,7),"外")</f>
        <v>0</v>
      </c>
      <c r="BE285" s="111">
        <f ca="1">COUNTIF(OFFSET($C285,0,$AY276+14,1,7),"外")</f>
        <v>0</v>
      </c>
      <c r="BF285" s="111">
        <f ca="1">COUNTIF(OFFSET(C285,0,AY276+21,1,7),"外")</f>
        <v>0</v>
      </c>
      <c r="BG285" s="111">
        <f ca="1">SUM(BB285:BF285)</f>
        <v>0</v>
      </c>
    </row>
    <row r="286" spans="1:59" s="4" customFormat="1" ht="20.149999999999999" customHeight="1" outlineLevel="1" thickBot="1" x14ac:dyDescent="0.25">
      <c r="B286" s="46" t="str">
        <f>IF($W$5&lt;&gt;"",$W$5,"-")</f>
        <v>-</v>
      </c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55"/>
      <c r="AH286" s="91" t="str">
        <f ca="1">IFERROR(IF(B286="-","-",IF(AY276=7,COUNTIF(OFFSET($C286,0,0,1,$AY276),"○")/(7-BB286),(COUNTIF(OFFSET($C286,0,0,1,$AY276),"○")+COUNTIF(OFFSET($C286,-14,DAY(EOMONTH(C274-1,0))-7+$AY276,1,7-$AY276),"○"))/(7-BB286))),"-")</f>
        <v>-</v>
      </c>
      <c r="AI286" s="92" t="str">
        <f ca="1">IF(B286="-","-",COUNTIF(OFFSET($C286,0,$AY276,1,7),"○")/7-BC286)</f>
        <v>-</v>
      </c>
      <c r="AJ286" s="92" t="str">
        <f ca="1">IF($B286="-","-",COUNTIF(OFFSET($C286,0,$AY276,1,7),"○")/7-BD286)</f>
        <v>-</v>
      </c>
      <c r="AK286" s="92" t="str">
        <f ca="1">IF($B286="-","-",COUNTIF(OFFSET($C286,0,$AY276,1,7),"○")/7-BE286)</f>
        <v>-</v>
      </c>
      <c r="AL286" s="106" t="str">
        <f ca="1">IF($B286="-","-",IF((AY284+SIGN(AY276))&lt;5,"-",COUNTIF(OFFSET(C286,0,AY276+21,1,7),"○")/(7-BF286)))</f>
        <v>-</v>
      </c>
      <c r="AM286" s="64">
        <f t="shared" ref="AM286" si="374">AU286</f>
        <v>0</v>
      </c>
      <c r="AN286" s="48" t="str">
        <f>IFERROR(AM286/AS286,"")</f>
        <v/>
      </c>
      <c r="AO286" s="30" t="str">
        <f t="shared" si="363"/>
        <v>-</v>
      </c>
      <c r="AP286" s="71">
        <f t="shared" si="364"/>
        <v>0</v>
      </c>
      <c r="AQ286" s="72" t="str">
        <f t="shared" ref="AQ286" si="375">IFERROR(AP286/AT286,"")</f>
        <v/>
      </c>
      <c r="AR286" s="150">
        <f>COUNT(C275:AG275)</f>
        <v>31</v>
      </c>
      <c r="AS286" s="157">
        <f t="shared" si="365"/>
        <v>0</v>
      </c>
      <c r="AT286" s="151">
        <f t="shared" si="366"/>
        <v>0</v>
      </c>
      <c r="AU286" s="151">
        <f t="shared" si="367"/>
        <v>0</v>
      </c>
      <c r="AV286" s="151">
        <f t="shared" si="368"/>
        <v>0</v>
      </c>
      <c r="AW286" s="40"/>
      <c r="AX286" s="101"/>
      <c r="AY286" s="102"/>
      <c r="BA286" s="111" t="s">
        <v>100</v>
      </c>
      <c r="BB286" s="111">
        <f ca="1">IF(AY276=7,COUNTIF(OFFSET($C286,0,0,1,$AY276),"外"),COUNTIF(OFFSET($C286,0,0,1,$AY276),"外")+COUNTIF(OFFSET($C286,-13,DAY(EOMONTH(C274-1,0))-7+$AY276,1,7-$AY276),"外"))</f>
        <v>0</v>
      </c>
      <c r="BC286" s="111">
        <f ca="1">COUNTIF(OFFSET($C286,0,$AY276,1,7),"外")</f>
        <v>0</v>
      </c>
      <c r="BD286" s="111">
        <f ca="1">COUNTIF(OFFSET($C286,0,$AY276+7,1,7),"外")</f>
        <v>0</v>
      </c>
      <c r="BE286" s="111">
        <f ca="1">COUNTIF(OFFSET($C286,0,$AY276+14,1,7),"外")</f>
        <v>0</v>
      </c>
      <c r="BF286" s="111">
        <f ca="1">COUNTIF(OFFSET(C286,0,AY276+21,1,7),"外")</f>
        <v>0</v>
      </c>
      <c r="BG286" s="111">
        <f t="shared" ref="BG286" ca="1" si="376">SUM(BB286:BF286)</f>
        <v>0</v>
      </c>
    </row>
    <row r="287" spans="1:59" ht="13.5" outlineLevel="1" thickBot="1" x14ac:dyDescent="0.25">
      <c r="AV287" s="32"/>
    </row>
    <row r="288" spans="1:59" s="4" customFormat="1" ht="13" customHeight="1" outlineLevel="1" x14ac:dyDescent="0.2">
      <c r="A288" s="2"/>
      <c r="B288" s="83" t="s">
        <v>0</v>
      </c>
      <c r="C288" s="252">
        <f>DATE(YEAR(C274),MONTH(C274)+1,DAY(C274))</f>
        <v>46174</v>
      </c>
      <c r="D288" s="253"/>
      <c r="E288" s="253"/>
      <c r="F288" s="253"/>
      <c r="G288" s="253"/>
      <c r="H288" s="253"/>
      <c r="I288" s="253"/>
      <c r="J288" s="253"/>
      <c r="K288" s="253"/>
      <c r="L288" s="253"/>
      <c r="M288" s="253"/>
      <c r="N288" s="253"/>
      <c r="O288" s="253"/>
      <c r="P288" s="253"/>
      <c r="Q288" s="253"/>
      <c r="R288" s="253"/>
      <c r="S288" s="253"/>
      <c r="T288" s="253"/>
      <c r="U288" s="253"/>
      <c r="V288" s="253"/>
      <c r="W288" s="253"/>
      <c r="X288" s="253"/>
      <c r="Y288" s="253"/>
      <c r="Z288" s="253"/>
      <c r="AA288" s="253"/>
      <c r="AB288" s="253"/>
      <c r="AC288" s="253"/>
      <c r="AD288" s="253"/>
      <c r="AE288" s="253"/>
      <c r="AF288" s="253"/>
      <c r="AG288" s="253"/>
      <c r="AH288" s="254" t="s">
        <v>113</v>
      </c>
      <c r="AI288" s="255"/>
      <c r="AJ288" s="255"/>
      <c r="AK288" s="255"/>
      <c r="AL288" s="256"/>
      <c r="AM288" s="260" t="s">
        <v>46</v>
      </c>
      <c r="AN288" s="261"/>
      <c r="AO288" s="262"/>
      <c r="AP288" s="266" t="s">
        <v>11</v>
      </c>
      <c r="AQ288" s="267"/>
      <c r="AR288" s="270" t="s">
        <v>15</v>
      </c>
      <c r="AS288" s="206" t="s">
        <v>16</v>
      </c>
      <c r="AT288" s="221" t="s">
        <v>17</v>
      </c>
      <c r="AU288" s="241"/>
      <c r="AV288" s="241"/>
      <c r="AW288" s="40"/>
      <c r="AX288" s="242" t="s">
        <v>88</v>
      </c>
      <c r="AY288" s="243"/>
      <c r="AZ288" s="2"/>
      <c r="BA288" s="2"/>
      <c r="BB288" s="2"/>
      <c r="BC288" s="2"/>
      <c r="BD288" s="2"/>
      <c r="BE288" s="2"/>
      <c r="BF288" s="2"/>
      <c r="BG288" s="2"/>
    </row>
    <row r="289" spans="1:59" s="4" customFormat="1" ht="13" customHeight="1" outlineLevel="1" x14ac:dyDescent="0.2">
      <c r="A289" s="2"/>
      <c r="B289" s="10" t="s">
        <v>1</v>
      </c>
      <c r="C289" s="11">
        <f>DATE(YEAR(C288),MONTH(C288),DAY(C288))</f>
        <v>46174</v>
      </c>
      <c r="D289" s="11">
        <f>IF(MONTH(DATE(YEAR(C289),MONTH(C289),DAY(C289)+1))=MONTH($C288),DATE(YEAR(C289),MONTH(C289),DAY(C289)+1),"")</f>
        <v>46175</v>
      </c>
      <c r="E289" s="11">
        <f t="shared" ref="E289:AG289" si="377">IF(MONTH(DATE(YEAR(D289),MONTH(D289),DAY(D289)+1))=MONTH($C288),DATE(YEAR(D289),MONTH(D289),DAY(D289)+1),"")</f>
        <v>46176</v>
      </c>
      <c r="F289" s="16">
        <f t="shared" si="377"/>
        <v>46177</v>
      </c>
      <c r="G289" s="11">
        <f t="shared" si="377"/>
        <v>46178</v>
      </c>
      <c r="H289" s="11">
        <f t="shared" si="377"/>
        <v>46179</v>
      </c>
      <c r="I289" s="11">
        <f t="shared" si="377"/>
        <v>46180</v>
      </c>
      <c r="J289" s="11">
        <f t="shared" si="377"/>
        <v>46181</v>
      </c>
      <c r="K289" s="11">
        <f t="shared" si="377"/>
        <v>46182</v>
      </c>
      <c r="L289" s="11">
        <f t="shared" si="377"/>
        <v>46183</v>
      </c>
      <c r="M289" s="11">
        <f t="shared" si="377"/>
        <v>46184</v>
      </c>
      <c r="N289" s="11">
        <f t="shared" si="377"/>
        <v>46185</v>
      </c>
      <c r="O289" s="11">
        <f t="shared" si="377"/>
        <v>46186</v>
      </c>
      <c r="P289" s="11">
        <f t="shared" si="377"/>
        <v>46187</v>
      </c>
      <c r="Q289" s="11">
        <f t="shared" si="377"/>
        <v>46188</v>
      </c>
      <c r="R289" s="11">
        <f t="shared" si="377"/>
        <v>46189</v>
      </c>
      <c r="S289" s="11">
        <f t="shared" si="377"/>
        <v>46190</v>
      </c>
      <c r="T289" s="11">
        <f t="shared" si="377"/>
        <v>46191</v>
      </c>
      <c r="U289" s="11">
        <f t="shared" si="377"/>
        <v>46192</v>
      </c>
      <c r="V289" s="11">
        <f t="shared" si="377"/>
        <v>46193</v>
      </c>
      <c r="W289" s="11">
        <f t="shared" si="377"/>
        <v>46194</v>
      </c>
      <c r="X289" s="11">
        <f t="shared" si="377"/>
        <v>46195</v>
      </c>
      <c r="Y289" s="11">
        <f t="shared" si="377"/>
        <v>46196</v>
      </c>
      <c r="Z289" s="11">
        <f t="shared" si="377"/>
        <v>46197</v>
      </c>
      <c r="AA289" s="11">
        <f t="shared" si="377"/>
        <v>46198</v>
      </c>
      <c r="AB289" s="11">
        <f t="shared" si="377"/>
        <v>46199</v>
      </c>
      <c r="AC289" s="11">
        <f t="shared" si="377"/>
        <v>46200</v>
      </c>
      <c r="AD289" s="11">
        <f t="shared" si="377"/>
        <v>46201</v>
      </c>
      <c r="AE289" s="11">
        <f t="shared" si="377"/>
        <v>46202</v>
      </c>
      <c r="AF289" s="11">
        <f t="shared" si="377"/>
        <v>46203</v>
      </c>
      <c r="AG289" s="29" t="str">
        <f t="shared" si="377"/>
        <v/>
      </c>
      <c r="AH289" s="257"/>
      <c r="AI289" s="258"/>
      <c r="AJ289" s="258"/>
      <c r="AK289" s="258"/>
      <c r="AL289" s="259"/>
      <c r="AM289" s="263"/>
      <c r="AN289" s="264"/>
      <c r="AO289" s="265"/>
      <c r="AP289" s="268"/>
      <c r="AQ289" s="269"/>
      <c r="AR289" s="271"/>
      <c r="AS289" s="207"/>
      <c r="AT289" s="221"/>
      <c r="AU289" s="241"/>
      <c r="AV289" s="241"/>
      <c r="AW289" s="40"/>
      <c r="AX289" s="244"/>
      <c r="AY289" s="245"/>
      <c r="AZ289" s="2"/>
      <c r="BA289" s="2"/>
      <c r="BB289" s="2"/>
      <c r="BC289" s="2"/>
      <c r="BD289" s="2"/>
      <c r="BE289" s="2"/>
      <c r="BF289" s="2"/>
      <c r="BG289" s="2"/>
    </row>
    <row r="290" spans="1:59" s="4" customFormat="1" ht="13" customHeight="1" outlineLevel="1" x14ac:dyDescent="0.2">
      <c r="A290" s="2"/>
      <c r="B290" s="10" t="s">
        <v>2</v>
      </c>
      <c r="C290" s="12" t="str">
        <f t="shared" ref="C290:AG290" si="378">TEXT(C289,"aaa")</f>
        <v>月</v>
      </c>
      <c r="D290" s="12" t="str">
        <f t="shared" si="378"/>
        <v>火</v>
      </c>
      <c r="E290" s="12" t="str">
        <f t="shared" si="378"/>
        <v>水</v>
      </c>
      <c r="F290" s="17" t="str">
        <f t="shared" si="378"/>
        <v>木</v>
      </c>
      <c r="G290" s="12" t="str">
        <f t="shared" si="378"/>
        <v>金</v>
      </c>
      <c r="H290" s="12" t="str">
        <f t="shared" si="378"/>
        <v>土</v>
      </c>
      <c r="I290" s="12" t="str">
        <f t="shared" si="378"/>
        <v>日</v>
      </c>
      <c r="J290" s="12" t="str">
        <f t="shared" si="378"/>
        <v>月</v>
      </c>
      <c r="K290" s="12" t="str">
        <f t="shared" si="378"/>
        <v>火</v>
      </c>
      <c r="L290" s="12" t="str">
        <f t="shared" si="378"/>
        <v>水</v>
      </c>
      <c r="M290" s="12" t="str">
        <f t="shared" si="378"/>
        <v>木</v>
      </c>
      <c r="N290" s="12" t="str">
        <f t="shared" si="378"/>
        <v>金</v>
      </c>
      <c r="O290" s="12" t="str">
        <f t="shared" si="378"/>
        <v>土</v>
      </c>
      <c r="P290" s="12" t="str">
        <f t="shared" si="378"/>
        <v>日</v>
      </c>
      <c r="Q290" s="12" t="str">
        <f t="shared" si="378"/>
        <v>月</v>
      </c>
      <c r="R290" s="12" t="str">
        <f t="shared" si="378"/>
        <v>火</v>
      </c>
      <c r="S290" s="12" t="str">
        <f t="shared" si="378"/>
        <v>水</v>
      </c>
      <c r="T290" s="12" t="str">
        <f t="shared" si="378"/>
        <v>木</v>
      </c>
      <c r="U290" s="12" t="str">
        <f t="shared" si="378"/>
        <v>金</v>
      </c>
      <c r="V290" s="12" t="str">
        <f t="shared" si="378"/>
        <v>土</v>
      </c>
      <c r="W290" s="12" t="str">
        <f t="shared" si="378"/>
        <v>日</v>
      </c>
      <c r="X290" s="12" t="str">
        <f t="shared" si="378"/>
        <v>月</v>
      </c>
      <c r="Y290" s="12" t="str">
        <f t="shared" si="378"/>
        <v>火</v>
      </c>
      <c r="Z290" s="12" t="str">
        <f t="shared" si="378"/>
        <v>水</v>
      </c>
      <c r="AA290" s="12" t="str">
        <f t="shared" si="378"/>
        <v>木</v>
      </c>
      <c r="AB290" s="12" t="str">
        <f t="shared" si="378"/>
        <v>金</v>
      </c>
      <c r="AC290" s="12" t="str">
        <f t="shared" si="378"/>
        <v>土</v>
      </c>
      <c r="AD290" s="12" t="str">
        <f t="shared" si="378"/>
        <v>日</v>
      </c>
      <c r="AE290" s="12" t="str">
        <f t="shared" si="378"/>
        <v>月</v>
      </c>
      <c r="AF290" s="12" t="str">
        <f t="shared" si="378"/>
        <v>火</v>
      </c>
      <c r="AG290" s="78" t="str">
        <f t="shared" si="378"/>
        <v/>
      </c>
      <c r="AH290" s="246" t="s">
        <v>83</v>
      </c>
      <c r="AI290" s="247" t="s">
        <v>84</v>
      </c>
      <c r="AJ290" s="247" t="s">
        <v>85</v>
      </c>
      <c r="AK290" s="247" t="s">
        <v>86</v>
      </c>
      <c r="AL290" s="248" t="s">
        <v>87</v>
      </c>
      <c r="AM290" s="249" t="s">
        <v>40</v>
      </c>
      <c r="AN290" s="228" t="s">
        <v>12</v>
      </c>
      <c r="AO290" s="231" t="s">
        <v>47</v>
      </c>
      <c r="AP290" s="234" t="s">
        <v>40</v>
      </c>
      <c r="AQ290" s="237" t="s">
        <v>13</v>
      </c>
      <c r="AR290" s="240"/>
      <c r="AS290" s="221"/>
      <c r="AT290" s="221"/>
      <c r="AU290" s="149"/>
      <c r="AV290" s="149"/>
      <c r="AW290" s="40"/>
      <c r="AX290" s="223" t="s">
        <v>89</v>
      </c>
      <c r="AY290" s="224">
        <f>ABS(IF(WEEKDAY(C288,3)=0,7,WEEKDAY(C288,3)-7))</f>
        <v>7</v>
      </c>
      <c r="AZ290" s="2"/>
      <c r="BA290" s="2"/>
      <c r="BB290" s="2"/>
      <c r="BC290" s="2"/>
      <c r="BD290" s="2"/>
      <c r="BE290" s="2"/>
      <c r="BF290" s="2"/>
      <c r="BG290" s="2"/>
    </row>
    <row r="291" spans="1:59" s="4" customFormat="1" ht="27" customHeight="1" outlineLevel="1" x14ac:dyDescent="0.2">
      <c r="A291" s="3"/>
      <c r="B291" s="225" t="s">
        <v>3</v>
      </c>
      <c r="C291" s="218" t="str">
        <f>IFERROR(VLOOKUP(C289,祝日一覧!$A:$C,3,FALSE),"")</f>
        <v/>
      </c>
      <c r="D291" s="218" t="str">
        <f>IFERROR(VLOOKUP(D289,祝日一覧!$A:$C,3,FALSE),"")</f>
        <v/>
      </c>
      <c r="E291" s="218" t="str">
        <f>IFERROR(VLOOKUP(E289,祝日一覧!$A:$C,3,FALSE),"")</f>
        <v/>
      </c>
      <c r="F291" s="218" t="str">
        <f>IFERROR(VLOOKUP(F289,祝日一覧!$A:$C,3,FALSE),"")</f>
        <v/>
      </c>
      <c r="G291" s="218" t="str">
        <f>IFERROR(VLOOKUP(G289,祝日一覧!$A:$C,3,FALSE),"")</f>
        <v/>
      </c>
      <c r="H291" s="218" t="str">
        <f>IFERROR(VLOOKUP(H289,祝日一覧!$A:$C,3,FALSE),"")</f>
        <v/>
      </c>
      <c r="I291" s="218" t="str">
        <f>IFERROR(VLOOKUP(I289,祝日一覧!$A:$C,3,FALSE),"")</f>
        <v/>
      </c>
      <c r="J291" s="218" t="str">
        <f>IFERROR(VLOOKUP(J289,祝日一覧!$A:$C,3,FALSE),"")</f>
        <v/>
      </c>
      <c r="K291" s="218" t="str">
        <f>IFERROR(VLOOKUP(K289,祝日一覧!$A:$C,3,FALSE),"")</f>
        <v/>
      </c>
      <c r="L291" s="218" t="str">
        <f>IFERROR(VLOOKUP(L289,祝日一覧!$A:$C,3,FALSE),"")</f>
        <v/>
      </c>
      <c r="M291" s="218" t="str">
        <f>IFERROR(VLOOKUP(M289,祝日一覧!$A:$C,3,FALSE),"")</f>
        <v/>
      </c>
      <c r="N291" s="218" t="str">
        <f>IFERROR(VLOOKUP(N289,祝日一覧!$A:$C,3,FALSE),"")</f>
        <v/>
      </c>
      <c r="O291" s="218" t="str">
        <f>IFERROR(VLOOKUP(O289,祝日一覧!$A:$C,3,FALSE),"")</f>
        <v/>
      </c>
      <c r="P291" s="218" t="str">
        <f>IFERROR(VLOOKUP(P289,祝日一覧!$A:$C,3,FALSE),"")</f>
        <v/>
      </c>
      <c r="Q291" s="218" t="str">
        <f>IFERROR(VLOOKUP(Q289,祝日一覧!$A:$C,3,FALSE),"")</f>
        <v/>
      </c>
      <c r="R291" s="218" t="str">
        <f>IFERROR(VLOOKUP(R289,祝日一覧!$A:$C,3,FALSE),"")</f>
        <v/>
      </c>
      <c r="S291" s="218" t="str">
        <f>IFERROR(VLOOKUP(S289,祝日一覧!$A:$C,3,FALSE),"")</f>
        <v/>
      </c>
      <c r="T291" s="218" t="str">
        <f>IFERROR(VLOOKUP(T289,祝日一覧!$A:$C,3,FALSE),"")</f>
        <v/>
      </c>
      <c r="U291" s="218" t="str">
        <f>IFERROR(VLOOKUP(U289,祝日一覧!$A:$C,3,FALSE),"")</f>
        <v/>
      </c>
      <c r="V291" s="218" t="str">
        <f>IFERROR(VLOOKUP(V289,祝日一覧!$A:$C,3,FALSE),"")</f>
        <v/>
      </c>
      <c r="W291" s="218" t="str">
        <f>IFERROR(VLOOKUP(W289,祝日一覧!$A:$C,3,FALSE),"")</f>
        <v/>
      </c>
      <c r="X291" s="218" t="str">
        <f>IFERROR(VLOOKUP(X289,祝日一覧!$A:$C,3,FALSE),"")</f>
        <v/>
      </c>
      <c r="Y291" s="218" t="str">
        <f>IFERROR(VLOOKUP(Y289,祝日一覧!$A:$C,3,FALSE),"")</f>
        <v/>
      </c>
      <c r="Z291" s="218" t="str">
        <f>IFERROR(VLOOKUP(Z289,祝日一覧!$A:$C,3,FALSE),"")</f>
        <v/>
      </c>
      <c r="AA291" s="218" t="str">
        <f>IFERROR(VLOOKUP(AA289,祝日一覧!$A:$C,3,FALSE),"")</f>
        <v/>
      </c>
      <c r="AB291" s="218" t="str">
        <f>IFERROR(VLOOKUP(AB289,祝日一覧!$A:$C,3,FALSE),"")</f>
        <v/>
      </c>
      <c r="AC291" s="218" t="str">
        <f>IFERROR(VLOOKUP(AC289,祝日一覧!$A:$C,3,FALSE),"")</f>
        <v/>
      </c>
      <c r="AD291" s="218" t="str">
        <f>IFERROR(VLOOKUP(AD289,祝日一覧!$A:$C,3,FALSE),"")</f>
        <v/>
      </c>
      <c r="AE291" s="218" t="str">
        <f>IFERROR(VLOOKUP(AE289,祝日一覧!$A:$C,3,FALSE),"")</f>
        <v/>
      </c>
      <c r="AF291" s="218" t="str">
        <f>IFERROR(VLOOKUP(AF289,祝日一覧!$A:$C,3,FALSE),"")</f>
        <v/>
      </c>
      <c r="AG291" s="208" t="str">
        <f>IFERROR(VLOOKUP(AG289,祝日一覧!$A:$C,3,FALSE),"")</f>
        <v/>
      </c>
      <c r="AH291" s="246"/>
      <c r="AI291" s="247"/>
      <c r="AJ291" s="247"/>
      <c r="AK291" s="247"/>
      <c r="AL291" s="248"/>
      <c r="AM291" s="250"/>
      <c r="AN291" s="229"/>
      <c r="AO291" s="232"/>
      <c r="AP291" s="235"/>
      <c r="AQ291" s="238"/>
      <c r="AR291" s="240"/>
      <c r="AS291" s="221"/>
      <c r="AT291" s="222"/>
      <c r="AU291" s="148"/>
      <c r="AV291" s="149"/>
      <c r="AW291" s="40"/>
      <c r="AX291" s="223"/>
      <c r="AY291" s="224"/>
      <c r="AZ291" s="3"/>
      <c r="BA291" s="3"/>
      <c r="BB291" s="3"/>
      <c r="BC291" s="3"/>
      <c r="BD291" s="3"/>
      <c r="BE291" s="3"/>
      <c r="BF291" s="3"/>
      <c r="BG291" s="3"/>
    </row>
    <row r="292" spans="1:59" s="4" customFormat="1" ht="27" customHeight="1" outlineLevel="1" x14ac:dyDescent="0.2">
      <c r="A292" s="3"/>
      <c r="B292" s="226"/>
      <c r="C292" s="219"/>
      <c r="D292" s="219"/>
      <c r="E292" s="219"/>
      <c r="F292" s="219"/>
      <c r="G292" s="219"/>
      <c r="H292" s="219"/>
      <c r="I292" s="219"/>
      <c r="J292" s="219"/>
      <c r="K292" s="219"/>
      <c r="L292" s="219"/>
      <c r="M292" s="219"/>
      <c r="N292" s="219"/>
      <c r="O292" s="219"/>
      <c r="P292" s="219"/>
      <c r="Q292" s="219"/>
      <c r="R292" s="219"/>
      <c r="S292" s="219"/>
      <c r="T292" s="219"/>
      <c r="U292" s="219"/>
      <c r="V292" s="219"/>
      <c r="W292" s="219"/>
      <c r="X292" s="219"/>
      <c r="Y292" s="219"/>
      <c r="Z292" s="219"/>
      <c r="AA292" s="219"/>
      <c r="AB292" s="219"/>
      <c r="AC292" s="219"/>
      <c r="AD292" s="219"/>
      <c r="AE292" s="219"/>
      <c r="AF292" s="219"/>
      <c r="AG292" s="209"/>
      <c r="AH292" s="93" t="str">
        <f>IF($AY290=7,DBCS(1&amp;"日～"&amp;7&amp;"日"),DBCS("前"&amp;DAY(EOMONTH($C288-1,0))-6+$AY290&amp;"日～"&amp;$AY290&amp;"日"))</f>
        <v>１日～７日</v>
      </c>
      <c r="AI292" s="112" t="str">
        <f>DBCS($AY290+1&amp;"日～"&amp;$AY290+7&amp;"日")</f>
        <v>８日～１４日</v>
      </c>
      <c r="AJ292" s="112" t="str">
        <f>DBCS($AY290+8&amp;"日～"&amp;$AY290+14&amp;"日")</f>
        <v>１５日～２１日</v>
      </c>
      <c r="AK292" s="112" t="str">
        <f>DBCS($AY290+15&amp;"日～"&amp;$AY290+21&amp;"日")</f>
        <v>２２日～２８日</v>
      </c>
      <c r="AL292" s="113" t="str">
        <f>IF(AND(AY290=7,AY294=0),"-",IF($AY298=3,"-",DBCS($AY290+22&amp;"日～"&amp;$AY290+28&amp;"日")))</f>
        <v>-</v>
      </c>
      <c r="AM292" s="250"/>
      <c r="AN292" s="229"/>
      <c r="AO292" s="232"/>
      <c r="AP292" s="235"/>
      <c r="AQ292" s="238"/>
      <c r="AR292" s="152"/>
      <c r="AS292" s="147"/>
      <c r="AT292" s="147"/>
      <c r="AU292" s="156"/>
      <c r="AV292" s="156"/>
      <c r="AW292" s="40"/>
      <c r="AX292" s="99" t="s">
        <v>90</v>
      </c>
      <c r="AY292" s="100">
        <f>DAY(EOMONTH(C288,0))</f>
        <v>30</v>
      </c>
      <c r="AZ292" s="3"/>
      <c r="BA292" s="211" t="s">
        <v>105</v>
      </c>
      <c r="BB292" s="212"/>
      <c r="BC292" s="212"/>
      <c r="BD292" s="212"/>
      <c r="BE292" s="212"/>
      <c r="BF292" s="212"/>
      <c r="BG292" s="213"/>
    </row>
    <row r="293" spans="1:59" s="4" customFormat="1" ht="18" customHeight="1" outlineLevel="1" x14ac:dyDescent="0.2">
      <c r="A293" s="3"/>
      <c r="B293" s="226"/>
      <c r="C293" s="219"/>
      <c r="D293" s="219"/>
      <c r="E293" s="219"/>
      <c r="F293" s="219"/>
      <c r="G293" s="219"/>
      <c r="H293" s="219"/>
      <c r="I293" s="219"/>
      <c r="J293" s="219"/>
      <c r="K293" s="219"/>
      <c r="L293" s="219"/>
      <c r="M293" s="219"/>
      <c r="N293" s="219"/>
      <c r="O293" s="219"/>
      <c r="P293" s="219"/>
      <c r="Q293" s="219"/>
      <c r="R293" s="219"/>
      <c r="S293" s="219"/>
      <c r="T293" s="219"/>
      <c r="U293" s="219"/>
      <c r="V293" s="219"/>
      <c r="W293" s="219"/>
      <c r="X293" s="219"/>
      <c r="Y293" s="219"/>
      <c r="Z293" s="219"/>
      <c r="AA293" s="219"/>
      <c r="AB293" s="219"/>
      <c r="AC293" s="219"/>
      <c r="AD293" s="219"/>
      <c r="AE293" s="219"/>
      <c r="AF293" s="219"/>
      <c r="AG293" s="209"/>
      <c r="AH293" s="93" t="str">
        <f ca="1">IF(AH294&gt;=0.285,"達成","未")</f>
        <v>未</v>
      </c>
      <c r="AI293" s="166" t="str">
        <f ca="1">IF(AI294&gt;=0.285,"達成","未")</f>
        <v>未</v>
      </c>
      <c r="AJ293" s="166" t="str">
        <f t="shared" ref="AJ293" ca="1" si="379">IF(AJ294&gt;=0.285,"達成","未")</f>
        <v>未</v>
      </c>
      <c r="AK293" s="166" t="str">
        <f t="shared" ref="AK293" ca="1" si="380">IF(AK294&gt;=0.285,"達成","未")</f>
        <v>未</v>
      </c>
      <c r="AL293" s="167" t="str">
        <f ca="1">IF(AL294="-","-",IF(AL294&gt;=0.285,"達成","未"))</f>
        <v>-</v>
      </c>
      <c r="AM293" s="251"/>
      <c r="AN293" s="230"/>
      <c r="AO293" s="233"/>
      <c r="AP293" s="236"/>
      <c r="AQ293" s="239"/>
      <c r="AR293" s="163"/>
      <c r="AS293" s="164"/>
      <c r="AT293" s="164"/>
      <c r="AU293" s="165"/>
      <c r="AV293" s="165"/>
      <c r="AW293" s="40"/>
      <c r="AX293" s="99"/>
      <c r="AY293" s="100"/>
      <c r="AZ293" s="3"/>
      <c r="BA293" s="160"/>
      <c r="BB293" s="161"/>
      <c r="BC293" s="161"/>
      <c r="BD293" s="161"/>
      <c r="BE293" s="161"/>
      <c r="BF293" s="161"/>
      <c r="BG293" s="162"/>
    </row>
    <row r="294" spans="1:59" s="4" customFormat="1" ht="20.149999999999999" customHeight="1" outlineLevel="1" thickBot="1" x14ac:dyDescent="0.25">
      <c r="B294" s="227"/>
      <c r="C294" s="220"/>
      <c r="D294" s="220"/>
      <c r="E294" s="220"/>
      <c r="F294" s="220"/>
      <c r="G294" s="220"/>
      <c r="H294" s="220"/>
      <c r="I294" s="220"/>
      <c r="J294" s="220"/>
      <c r="K294" s="220"/>
      <c r="L294" s="220"/>
      <c r="M294" s="220"/>
      <c r="N294" s="220"/>
      <c r="O294" s="220"/>
      <c r="P294" s="220"/>
      <c r="Q294" s="220"/>
      <c r="R294" s="220"/>
      <c r="S294" s="220"/>
      <c r="T294" s="220"/>
      <c r="U294" s="220"/>
      <c r="V294" s="220"/>
      <c r="W294" s="220"/>
      <c r="X294" s="220"/>
      <c r="Y294" s="220"/>
      <c r="Z294" s="220"/>
      <c r="AA294" s="220"/>
      <c r="AB294" s="220"/>
      <c r="AC294" s="220"/>
      <c r="AD294" s="220"/>
      <c r="AE294" s="220"/>
      <c r="AF294" s="220"/>
      <c r="AG294" s="210"/>
      <c r="AH294" s="114">
        <f ca="1">AVERAGE(AH295:AH300)</f>
        <v>0</v>
      </c>
      <c r="AI294" s="115">
        <f t="shared" ref="AI294:AK294" ca="1" si="381">AVERAGE(AI295:AI300)</f>
        <v>0</v>
      </c>
      <c r="AJ294" s="115">
        <f t="shared" ca="1" si="381"/>
        <v>0</v>
      </c>
      <c r="AK294" s="115">
        <f t="shared" ca="1" si="381"/>
        <v>0</v>
      </c>
      <c r="AL294" s="104" t="str">
        <f ca="1">IFERROR(AVERAGE(AL295:AL300),"-")</f>
        <v>-</v>
      </c>
      <c r="AM294" s="64"/>
      <c r="AN294" s="48">
        <f>AVERAGE(AN295:AN300)</f>
        <v>0</v>
      </c>
      <c r="AO294" s="30" t="str">
        <f>IF(AN294&gt;=0.285,"達成","未")</f>
        <v>未</v>
      </c>
      <c r="AP294" s="71"/>
      <c r="AQ294" s="72">
        <f>AVERAGE(AQ295:AQ300)</f>
        <v>8.3975122846517689E-2</v>
      </c>
      <c r="AR294" s="62" t="s">
        <v>15</v>
      </c>
      <c r="AS294" s="49" t="s">
        <v>16</v>
      </c>
      <c r="AT294" s="50" t="s">
        <v>58</v>
      </c>
      <c r="AU294" s="38" t="s">
        <v>56</v>
      </c>
      <c r="AV294" s="153" t="s">
        <v>57</v>
      </c>
      <c r="AW294" s="60" t="s">
        <v>66</v>
      </c>
      <c r="AX294" s="214" t="s">
        <v>91</v>
      </c>
      <c r="AY294" s="215">
        <f>MOD(AY292-AY290,7)</f>
        <v>2</v>
      </c>
      <c r="AZ294" s="97" t="s">
        <v>106</v>
      </c>
      <c r="BA294" s="111"/>
      <c r="BB294" s="111" t="s">
        <v>83</v>
      </c>
      <c r="BC294" s="111" t="s">
        <v>84</v>
      </c>
      <c r="BD294" s="111" t="s">
        <v>85</v>
      </c>
      <c r="BE294" s="111" t="s">
        <v>86</v>
      </c>
      <c r="BF294" s="111" t="s">
        <v>87</v>
      </c>
      <c r="BG294" s="111" t="s">
        <v>101</v>
      </c>
    </row>
    <row r="295" spans="1:59" s="4" customFormat="1" ht="20.149999999999999" customHeight="1" outlineLevel="1" x14ac:dyDescent="0.2">
      <c r="B295" s="51" t="str">
        <f>IF($R$5&lt;&gt;"",$R$5,"-")</f>
        <v>A</v>
      </c>
      <c r="C295" s="84"/>
      <c r="D295" s="84"/>
      <c r="E295" s="84"/>
      <c r="F295" s="84"/>
      <c r="G295" s="84"/>
      <c r="H295" s="84"/>
      <c r="I295" s="84"/>
      <c r="J295" s="84"/>
      <c r="K295" s="84"/>
      <c r="L295" s="84"/>
      <c r="M295" s="84"/>
      <c r="N295" s="84"/>
      <c r="O295" s="84"/>
      <c r="P295" s="84"/>
      <c r="Q295" s="84"/>
      <c r="R295" s="84"/>
      <c r="S295" s="84"/>
      <c r="T295" s="84"/>
      <c r="U295" s="84"/>
      <c r="V295" s="84"/>
      <c r="W295" s="84"/>
      <c r="X295" s="84"/>
      <c r="Y295" s="84"/>
      <c r="Z295" s="84"/>
      <c r="AA295" s="84"/>
      <c r="AB295" s="84"/>
      <c r="AC295" s="84"/>
      <c r="AD295" s="84"/>
      <c r="AE295" s="84"/>
      <c r="AF295" s="84"/>
      <c r="AG295" s="61"/>
      <c r="AH295" s="122">
        <f ca="1">IFERROR(IF(B295="-","-",IF(AY290=7,COUNTIF(OFFSET($C295,0,0,1,$AY290),"○")/(7-BB295),(COUNTIF(OFFSET($C295,0,0,1,$AY290),"○")+COUNTIF(OFFSET($C295,-14,DAY(EOMONTH(C288-1,0))-7+$AY290,1,7-$AY290),"○"))/(7-BB295))),"-")</f>
        <v>0</v>
      </c>
      <c r="AI295" s="116">
        <f ca="1">IF($B295="-","-",COUNTIF(OFFSET($C295,0,$AY290,1,7),"○")/7-BC295)</f>
        <v>0</v>
      </c>
      <c r="AJ295" s="145">
        <f ca="1">IF($B295="-","-",COUNTIF(OFFSET($C295,0,$AY290,1,7),"○")/7-BD295)</f>
        <v>0</v>
      </c>
      <c r="AK295" s="145">
        <f ca="1">IF($B295="-","-",COUNTIF(OFFSET($C295,0,$AY290,1,7),"○")/7-BE295)</f>
        <v>0</v>
      </c>
      <c r="AL295" s="146" t="str">
        <f ca="1">IF($B295="-","-",IF((AY298+SIGN(AY290))&lt;5,"-",COUNTIF(OFFSET(C295,0,AY290+21,1,7),"○")/(7-BF295)))</f>
        <v>-</v>
      </c>
      <c r="AM295" s="65">
        <f>AU295</f>
        <v>0</v>
      </c>
      <c r="AN295" s="41">
        <f>IFERROR(AM295/AS295,"")</f>
        <v>0</v>
      </c>
      <c r="AO295" s="67" t="str">
        <f t="shared" ref="AO295:AO300" si="382">IFERROR(IF(B295="-",B295,IF(AM295/AS295&gt;=0.285,"達成","未")),"-")</f>
        <v>未</v>
      </c>
      <c r="AP295" s="73">
        <f t="shared" ref="AP295:AP300" si="383">AV295</f>
        <v>58</v>
      </c>
      <c r="AQ295" s="74">
        <f>IFERROR(AP295/AT295,"")</f>
        <v>9.2063492063492069E-2</v>
      </c>
      <c r="AR295" s="150">
        <f>COUNT(C289:AG289)</f>
        <v>30</v>
      </c>
      <c r="AS295" s="157">
        <f t="shared" ref="AS295:AS300" si="384">IF(OR(B295="-",B295=""),0,IFERROR(AR295-COUNTIF(C295:AG295,"外"),))</f>
        <v>30</v>
      </c>
      <c r="AT295" s="151">
        <f t="shared" ref="AT295:AT300" si="385">AS295+AT281</f>
        <v>630</v>
      </c>
      <c r="AU295" s="151">
        <f t="shared" ref="AU295:AU300" si="386">COUNTIF(C295:AG295,"○")</f>
        <v>0</v>
      </c>
      <c r="AV295" s="151">
        <f t="shared" ref="AV295:AV300" si="387">AV281+AU295</f>
        <v>58</v>
      </c>
      <c r="AW295" s="98">
        <f>IF(C288&gt;DATE($K$6,$M$6,1),0,IF(SUM(AS295:AS300)=0,1,IF(AO294="達成",1,0)))</f>
        <v>0</v>
      </c>
      <c r="AX295" s="214"/>
      <c r="AY295" s="215"/>
      <c r="AZ295" s="98">
        <f>IF(C288&gt;DATE($K$6,$M$6,1),0,IF(SUM(AS295:AS300)=0,1,IF(AND(AH294&gt;0.285,AI294&gt;0.285,AJ294&gt;0.285,AK294&gt;0.285,AL294&gt;0.285),1,0)))</f>
        <v>0</v>
      </c>
      <c r="BA295" s="111" t="s">
        <v>95</v>
      </c>
      <c r="BB295" s="111">
        <f ca="1">IF(AY290=7,COUNTIF(OFFSET($C295,0,0,1,$AY290),"外"),COUNTIF(OFFSET($C295,0,0,1,$AY290),"外")+COUNTIF(OFFSET($C295,-13,DAY(EOMONTH(C288-1,0))-7+$AY290,1,7-$AY290),"外"))</f>
        <v>0</v>
      </c>
      <c r="BC295" s="111">
        <f ca="1">COUNTIF(OFFSET($C295,0,$AY290,1,7),"外")</f>
        <v>0</v>
      </c>
      <c r="BD295" s="111">
        <f ca="1">COUNTIF(OFFSET($C295,0,$AY290+7,1,7),"外")</f>
        <v>0</v>
      </c>
      <c r="BE295" s="111">
        <f ca="1">COUNTIF(OFFSET($C295,0,$AY290+14,1,7),"外")</f>
        <v>0</v>
      </c>
      <c r="BF295" s="111">
        <f ca="1">COUNTIF(OFFSET(C295,0,AY290+21,1,7),"外")</f>
        <v>0</v>
      </c>
      <c r="BG295" s="111">
        <f ca="1">SUM(BB295:BF295)</f>
        <v>0</v>
      </c>
    </row>
    <row r="296" spans="1:59" s="4" customFormat="1" ht="20.149999999999999" customHeight="1" outlineLevel="1" x14ac:dyDescent="0.2">
      <c r="B296" s="45" t="str">
        <f>IF($S$5&lt;&gt;"",$S$5,"-")</f>
        <v>B</v>
      </c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78"/>
      <c r="AH296" s="90">
        <f ca="1">IFERROR(IF(B281="-","-",IF(AY290=7,COUNTIF(OFFSET($C296,0,0,1,$AY290),"○")/(7-BB296),(COUNTIF(OFFSET($C296,0,0,1,$AY290),"○")+COUNTIF(OFFSET($C296,-14,DAY(EOMONTH(C288-1,0))-7+$AY290,1,7-$AY290),"○"))/(7-BB296))),"-")</f>
        <v>0</v>
      </c>
      <c r="AI296" s="89">
        <f ca="1">IF(B296="-","-",COUNTIF(OFFSET($C296,0,$AY290,1,7),"○")/7-BC296)</f>
        <v>0</v>
      </c>
      <c r="AJ296" s="89">
        <f ca="1">IF($B296="-","-",COUNTIF(OFFSET($C296,0,$AY291,1,7),"○")/7-BD296)</f>
        <v>0</v>
      </c>
      <c r="AK296" s="89">
        <f ca="1">IF($B296="-","-",COUNTIF(OFFSET($C296,0,$AY290,1,7),"○")/7-BE296)</f>
        <v>0</v>
      </c>
      <c r="AL296" s="105" t="str">
        <f ca="1">IF($B296="-","-",IF((AY298+SIGN(AY290))&lt;5,"-",COUNTIF(OFFSET(C296,0,AY290+21,1,7),"○")/(7-BF296)))</f>
        <v>-</v>
      </c>
      <c r="AM296" s="154">
        <f t="shared" ref="AM296:AM298" si="388">AU296</f>
        <v>0</v>
      </c>
      <c r="AN296" s="41">
        <f t="shared" ref="AN296" si="389">IFERROR(AM296/AS296,"")</f>
        <v>0</v>
      </c>
      <c r="AO296" s="66" t="str">
        <f t="shared" si="382"/>
        <v>未</v>
      </c>
      <c r="AP296" s="155">
        <f t="shared" si="383"/>
        <v>49</v>
      </c>
      <c r="AQ296" s="75">
        <f t="shared" ref="AQ296:AQ298" si="390">IFERROR(AP296/AT296,"")</f>
        <v>7.8651685393258425E-2</v>
      </c>
      <c r="AR296" s="150">
        <f>COUNT(C289:AG289)</f>
        <v>30</v>
      </c>
      <c r="AS296" s="157">
        <f t="shared" si="384"/>
        <v>30</v>
      </c>
      <c r="AT296" s="151">
        <f t="shared" si="385"/>
        <v>623</v>
      </c>
      <c r="AU296" s="151">
        <f t="shared" si="386"/>
        <v>0</v>
      </c>
      <c r="AV296" s="151">
        <f t="shared" si="387"/>
        <v>49</v>
      </c>
      <c r="AW296" s="40"/>
      <c r="AX296" s="216" t="s">
        <v>92</v>
      </c>
      <c r="AY296" s="196">
        <f>SIGN(AY290)+SIGN(AY294)+AY298</f>
        <v>5</v>
      </c>
      <c r="BA296" s="111" t="s">
        <v>96</v>
      </c>
      <c r="BB296" s="111">
        <f ca="1">IF(AY290=7,COUNTIF(OFFSET($C296,0,0,1,$AY290),"外"),COUNTIF(OFFSET($C296,0,0,1,$AY290),"外")+COUNTIF(OFFSET($C296,-13,DAY(EOMONTH(C288-1,0))-7+$AY290,1,7-$AY290),"外"))</f>
        <v>0</v>
      </c>
      <c r="BC296" s="111">
        <f ca="1">COUNTIF(OFFSET($C296,0,$AY290,1,7),"外")</f>
        <v>0</v>
      </c>
      <c r="BD296" s="111">
        <f ca="1">COUNTIF(OFFSET($C296,0,$AY290+7,1,7),"外")</f>
        <v>0</v>
      </c>
      <c r="BE296" s="111">
        <f ca="1">COUNTIF(OFFSET($C296,0,$AY290+14,1,7),"外")</f>
        <v>0</v>
      </c>
      <c r="BF296" s="111">
        <f ca="1">COUNTIF(OFFSET(C296,0,AY290+21,1,7),"外")</f>
        <v>0</v>
      </c>
      <c r="BG296" s="111">
        <f t="shared" ref="BG296:BG298" ca="1" si="391">SUM(BB296:BF296)</f>
        <v>0</v>
      </c>
    </row>
    <row r="297" spans="1:59" s="4" customFormat="1" ht="20.149999999999999" customHeight="1" outlineLevel="1" x14ac:dyDescent="0.2">
      <c r="B297" s="45" t="str">
        <f>IF($T$5&lt;&gt;"",$T$5,"-")</f>
        <v>C</v>
      </c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78"/>
      <c r="AH297" s="90">
        <f ca="1">IFERROR(IF(B297="-","-",IF(AY290=7,COUNTIF(OFFSET($C297,0,0,1,$AY290),"○")/(7-BB297),(COUNTIF(OFFSET($C297,0,0,1,$AY290),"○")+COUNTIF(OFFSET($C297,-14,DAY(EOMONTH(C288-1,0))-7+$AY290,1,7-$AY290),"○"))/(7-BB297))),"-")</f>
        <v>0</v>
      </c>
      <c r="AI297" s="89">
        <f ca="1">IF(B297="-","-",COUNTIF(OFFSET($C297,0,$AY290,1,7),"○")/7-BC297)</f>
        <v>0</v>
      </c>
      <c r="AJ297" s="89">
        <f ca="1">IF($B297="-","-",COUNTIF(OFFSET($C297,0,$AY290,1,7),"○")/7-BD297)</f>
        <v>0</v>
      </c>
      <c r="AK297" s="89">
        <f ca="1">IF($B297="-","-",COUNTIF(OFFSET($C297,0,$AY290,1,7),"○")/7-BE297)</f>
        <v>0</v>
      </c>
      <c r="AL297" s="105" t="str">
        <f ca="1">IF($B297="-","-",IF((AY298+SIGN(AY290))&lt;5,"-",COUNTIF(OFFSET(C297,0,AY290+21,1,7),"○")/(7-BF297)))</f>
        <v>-</v>
      </c>
      <c r="AM297" s="154">
        <f t="shared" si="388"/>
        <v>0</v>
      </c>
      <c r="AN297" s="41">
        <f>IFERROR(AM297/AS297,"")</f>
        <v>0</v>
      </c>
      <c r="AO297" s="66" t="str">
        <f t="shared" si="382"/>
        <v>未</v>
      </c>
      <c r="AP297" s="155">
        <f t="shared" si="383"/>
        <v>51</v>
      </c>
      <c r="AQ297" s="75">
        <f t="shared" si="390"/>
        <v>8.1210191082802544E-2</v>
      </c>
      <c r="AR297" s="150">
        <f>COUNT(C289:AG289)</f>
        <v>30</v>
      </c>
      <c r="AS297" s="157">
        <f t="shared" si="384"/>
        <v>30</v>
      </c>
      <c r="AT297" s="151">
        <f t="shared" si="385"/>
        <v>628</v>
      </c>
      <c r="AU297" s="151">
        <f t="shared" si="386"/>
        <v>0</v>
      </c>
      <c r="AV297" s="151">
        <f t="shared" si="387"/>
        <v>51</v>
      </c>
      <c r="AW297" s="40"/>
      <c r="AX297" s="217"/>
      <c r="AY297" s="197"/>
      <c r="BA297" s="111" t="s">
        <v>97</v>
      </c>
      <c r="BB297" s="111">
        <f ca="1">IF(AY290=7,COUNTIF(OFFSET($C297,0,0,1,$AY290),"外"),COUNTIF(OFFSET($C297,0,0,1,$AY290),"外")+COUNTIF(OFFSET($C297,-13,DAY(EOMONTH(C288-1,0))-7+$AY290,1,7-$AY290),"外"))</f>
        <v>0</v>
      </c>
      <c r="BC297" s="111">
        <f ca="1">COUNTIF(OFFSET($C297,0,$AY290,1,7),"外")</f>
        <v>0</v>
      </c>
      <c r="BD297" s="111">
        <f ca="1">COUNTIF(OFFSET($C297,0,$AY290+7,1,7),"外")</f>
        <v>0</v>
      </c>
      <c r="BE297" s="111">
        <f ca="1">COUNTIF(OFFSET($C297,0,$AY290+14,1,7),"外")</f>
        <v>0</v>
      </c>
      <c r="BF297" s="111">
        <f ca="1">COUNTIF(OFFSET(C297,0,AY290+21,1,7),"外")</f>
        <v>0</v>
      </c>
      <c r="BG297" s="111">
        <f t="shared" ca="1" si="391"/>
        <v>0</v>
      </c>
    </row>
    <row r="298" spans="1:59" s="4" customFormat="1" ht="20.149999999999999" customHeight="1" outlineLevel="1" x14ac:dyDescent="0.2">
      <c r="B298" s="45" t="str">
        <f>IF($U$5&lt;&gt;"",$U$5,"-")</f>
        <v>-</v>
      </c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78"/>
      <c r="AH298" s="90" t="str">
        <f ca="1">IFERROR(IF(B298="-","-",IF(AY290=7,COUNTIF(OFFSET($C298,0,0,1,$AY290),"○")/(7-BB298),(COUNTIF(OFFSET($C298,0,0,1,$AY290),"○")+COUNTIF(OFFSET($C298,-14,DAY(EOMONTH(C288-1,0))-7+$AY290,1,7-$AY290),"○"))/(7-BB298))),"-")</f>
        <v>-</v>
      </c>
      <c r="AI298" s="89" t="str">
        <f ca="1">IF(B298="-","-",COUNTIF(OFFSET($C298,0,$AY290,1,7),"○")/7-BC298)</f>
        <v>-</v>
      </c>
      <c r="AJ298" s="89" t="str">
        <f ca="1">IF($B298="-","-",COUNTIF(OFFSET($C298,0,$AY290,1,7),"○")/7-BD298)</f>
        <v>-</v>
      </c>
      <c r="AK298" s="89" t="str">
        <f ca="1">IF($B298="-","-",COUNTIF(OFFSET($C298,0,$AY290,1,7),"○")/7-BE298)</f>
        <v>-</v>
      </c>
      <c r="AL298" s="105" t="str">
        <f ca="1">IF($B298="-","-",IF((AY298+SIGN(AY290))&lt;5,"-",COUNTIF(OFFSET(C298,0,AY290+21,1,7),"○")/(7-BF298)))</f>
        <v>-</v>
      </c>
      <c r="AM298" s="154">
        <f t="shared" si="388"/>
        <v>0</v>
      </c>
      <c r="AN298" s="41" t="str">
        <f t="shared" ref="AN298:AN299" si="392">IFERROR(AM298/AS298,"")</f>
        <v/>
      </c>
      <c r="AO298" s="66" t="str">
        <f t="shared" si="382"/>
        <v>-</v>
      </c>
      <c r="AP298" s="155">
        <f t="shared" si="383"/>
        <v>0</v>
      </c>
      <c r="AQ298" s="75" t="str">
        <f t="shared" si="390"/>
        <v/>
      </c>
      <c r="AR298" s="150">
        <f>COUNT(C289:AG289)</f>
        <v>30</v>
      </c>
      <c r="AS298" s="157">
        <f t="shared" si="384"/>
        <v>0</v>
      </c>
      <c r="AT298" s="151">
        <f t="shared" si="385"/>
        <v>0</v>
      </c>
      <c r="AU298" s="151">
        <f t="shared" si="386"/>
        <v>0</v>
      </c>
      <c r="AV298" s="151">
        <f t="shared" si="387"/>
        <v>0</v>
      </c>
      <c r="AW298" s="40"/>
      <c r="AX298" s="194" t="s">
        <v>93</v>
      </c>
      <c r="AY298" s="196">
        <f>ROUNDDOWN((AY292-AY290)/7,0)</f>
        <v>3</v>
      </c>
      <c r="BA298" s="111" t="s">
        <v>98</v>
      </c>
      <c r="BB298" s="111">
        <f ca="1">IF(AY290=7,COUNTIF(OFFSET($C298,0,0,1,$AY290),"外"),COUNTIF(OFFSET($C298,0,0,1,$AY290),"外")+COUNTIF(OFFSET($C298,-13,DAY(EOMONTH(C288-1,0))-7+$AY290,1,7-$AY290),"外"))</f>
        <v>0</v>
      </c>
      <c r="BC298" s="111">
        <f ca="1">COUNTIF(OFFSET($C298,0,$AY290,1,7),"外")</f>
        <v>0</v>
      </c>
      <c r="BD298" s="111">
        <f ca="1">COUNTIF(OFFSET($C298,0,$AY290+7,1,7),"外")</f>
        <v>0</v>
      </c>
      <c r="BE298" s="111">
        <f ca="1">COUNTIF(OFFSET($C298,0,$AY290+14,1,7),"外")</f>
        <v>0</v>
      </c>
      <c r="BF298" s="111">
        <f ca="1">COUNTIF(OFFSET(C298,0,AY290+21,1,7),"外")</f>
        <v>0</v>
      </c>
      <c r="BG298" s="111">
        <f t="shared" ca="1" si="391"/>
        <v>0</v>
      </c>
    </row>
    <row r="299" spans="1:59" s="4" customFormat="1" ht="20.149999999999999" customHeight="1" outlineLevel="1" x14ac:dyDescent="0.2">
      <c r="B299" s="45" t="str">
        <f>IF($V$5&lt;&gt;"",$V$5,"-")</f>
        <v>-</v>
      </c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78"/>
      <c r="AH299" s="90" t="str">
        <f ca="1">IFERROR(IF(B299="-","-",IF(AY290=7,COUNTIF(OFFSET($C299,0,0,1,$AY290),"○")/(7-BB299),(COUNTIF(OFFSET($C299,0,0,1,$AY290),"○")+COUNTIF(OFFSET($C299,-14,DAY(EOMONTH(C288-1,0))-7+$AY290,1,7-$AY290),"○"))/(7-BB299))),"-")</f>
        <v>-</v>
      </c>
      <c r="AI299" s="89" t="str">
        <f ca="1">IF(B299="-","-",COUNTIF(OFFSET($C299,0,$AY290,1,7),"○")/7-BC299)</f>
        <v>-</v>
      </c>
      <c r="AJ299" s="89" t="str">
        <f ca="1">IF($B299="-","-",COUNTIF(OFFSET($C299,0,$AY290,1,7),"○")/7-BD299)</f>
        <v>-</v>
      </c>
      <c r="AK299" s="89" t="str">
        <f ca="1">IF($B299="-","-",COUNTIF(OFFSET($C299,0,$AY290,1,7),"○")/7-BE299)</f>
        <v>-</v>
      </c>
      <c r="AL299" s="105" t="str">
        <f ca="1">IF($B299="-","-",IF((AY298+SIGN(AY290))&lt;5,"-",COUNTIF(OFFSET(C299,0,AY290+21,1,7),"○")/(7-BF299)))</f>
        <v>-</v>
      </c>
      <c r="AM299" s="154">
        <f>AU299</f>
        <v>0</v>
      </c>
      <c r="AN299" s="41" t="str">
        <f t="shared" si="392"/>
        <v/>
      </c>
      <c r="AO299" s="66" t="str">
        <f t="shared" si="382"/>
        <v>-</v>
      </c>
      <c r="AP299" s="155">
        <f t="shared" si="383"/>
        <v>0</v>
      </c>
      <c r="AQ299" s="75" t="str">
        <f>IFERROR(AP299/AT299,"")</f>
        <v/>
      </c>
      <c r="AR299" s="150">
        <f>COUNT(C289:AG289)</f>
        <v>30</v>
      </c>
      <c r="AS299" s="157">
        <f t="shared" si="384"/>
        <v>0</v>
      </c>
      <c r="AT299" s="151">
        <f t="shared" si="385"/>
        <v>0</v>
      </c>
      <c r="AU299" s="151">
        <f t="shared" si="386"/>
        <v>0</v>
      </c>
      <c r="AV299" s="151">
        <f t="shared" si="387"/>
        <v>0</v>
      </c>
      <c r="AW299" s="40"/>
      <c r="AX299" s="195"/>
      <c r="AY299" s="197"/>
      <c r="BA299" s="111" t="s">
        <v>99</v>
      </c>
      <c r="BB299" s="111">
        <f ca="1">IF(AY290=7,COUNTIF(OFFSET($C299,0,0,1,$AY290),"外"),COUNTIF(OFFSET($C299,0,0,1,$AY290),"外")+COUNTIF(OFFSET($C299,-13,DAY(EOMONTH(C288-1,0))-7+$AY290,1,7-$AY290),"外"))</f>
        <v>0</v>
      </c>
      <c r="BC299" s="111">
        <f ca="1">COUNTIF(OFFSET($C299,0,$AY290,1,7),"外")</f>
        <v>0</v>
      </c>
      <c r="BD299" s="111">
        <f ca="1">COUNTIF(OFFSET($C299,0,$AY290+7,1,7),"外")</f>
        <v>0</v>
      </c>
      <c r="BE299" s="111">
        <f ca="1">COUNTIF(OFFSET($C299,0,$AY290+14,1,7),"外")</f>
        <v>0</v>
      </c>
      <c r="BF299" s="111">
        <f ca="1">COUNTIF(OFFSET(C299,0,AY290+21,1,7),"外")</f>
        <v>0</v>
      </c>
      <c r="BG299" s="111">
        <f ca="1">SUM(BB299:BF299)</f>
        <v>0</v>
      </c>
    </row>
    <row r="300" spans="1:59" s="4" customFormat="1" ht="20.149999999999999" customHeight="1" outlineLevel="1" thickBot="1" x14ac:dyDescent="0.25">
      <c r="B300" s="46" t="str">
        <f>IF($W$5&lt;&gt;"",$W$5,"-")</f>
        <v>-</v>
      </c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55"/>
      <c r="AH300" s="91" t="str">
        <f ca="1">IFERROR(IF(B300="-","-",IF(AY290=7,COUNTIF(OFFSET($C300,0,0,1,$AY290),"○")/(7-BB300),(COUNTIF(OFFSET($C300,0,0,1,$AY290),"○")+COUNTIF(OFFSET($C300,-14,DAY(EOMONTH(C288-1,0))-7+$AY290,1,7-$AY290),"○"))/(7-BB300))),"-")</f>
        <v>-</v>
      </c>
      <c r="AI300" s="92" t="str">
        <f ca="1">IF(B300="-","-",COUNTIF(OFFSET($C300,0,$AY290,1,7),"○")/7-BC300)</f>
        <v>-</v>
      </c>
      <c r="AJ300" s="92" t="str">
        <f ca="1">IF($B300="-","-",COUNTIF(OFFSET($C300,0,$AY290,1,7),"○")/7-BD300)</f>
        <v>-</v>
      </c>
      <c r="AK300" s="92" t="str">
        <f ca="1">IF($B300="-","-",COUNTIF(OFFSET($C300,0,$AY290,1,7),"○")/7-BE300)</f>
        <v>-</v>
      </c>
      <c r="AL300" s="106" t="str">
        <f ca="1">IF($B300="-","-",IF((AY298+SIGN(AY290))&lt;5,"-",COUNTIF(OFFSET(C300,0,AY290+21,1,7),"○")/(7-BF300)))</f>
        <v>-</v>
      </c>
      <c r="AM300" s="64">
        <f t="shared" ref="AM300" si="393">AU300</f>
        <v>0</v>
      </c>
      <c r="AN300" s="48" t="str">
        <f>IFERROR(AM300/AS300,"")</f>
        <v/>
      </c>
      <c r="AO300" s="30" t="str">
        <f t="shared" si="382"/>
        <v>-</v>
      </c>
      <c r="AP300" s="71">
        <f t="shared" si="383"/>
        <v>0</v>
      </c>
      <c r="AQ300" s="72" t="str">
        <f t="shared" ref="AQ300" si="394">IFERROR(AP300/AT300,"")</f>
        <v/>
      </c>
      <c r="AR300" s="150">
        <f>COUNT(C289:AG289)</f>
        <v>30</v>
      </c>
      <c r="AS300" s="157">
        <f t="shared" si="384"/>
        <v>0</v>
      </c>
      <c r="AT300" s="151">
        <f t="shared" si="385"/>
        <v>0</v>
      </c>
      <c r="AU300" s="151">
        <f t="shared" si="386"/>
        <v>0</v>
      </c>
      <c r="AV300" s="151">
        <f t="shared" si="387"/>
        <v>0</v>
      </c>
      <c r="AW300" s="40"/>
      <c r="AX300" s="101"/>
      <c r="AY300" s="102"/>
      <c r="BA300" s="111" t="s">
        <v>100</v>
      </c>
      <c r="BB300" s="111">
        <f ca="1">IF(AY290=7,COUNTIF(OFFSET($C300,0,0,1,$AY290),"外"),COUNTIF(OFFSET($C300,0,0,1,$AY290),"外")+COUNTIF(OFFSET($C300,-13,DAY(EOMONTH(C288-1,0))-7+$AY290,1,7-$AY290),"外"))</f>
        <v>0</v>
      </c>
      <c r="BC300" s="111">
        <f ca="1">COUNTIF(OFFSET($C300,0,$AY290,1,7),"外")</f>
        <v>0</v>
      </c>
      <c r="BD300" s="111">
        <f ca="1">COUNTIF(OFFSET($C300,0,$AY290+7,1,7),"外")</f>
        <v>0</v>
      </c>
      <c r="BE300" s="111">
        <f ca="1">COUNTIF(OFFSET($C300,0,$AY290+14,1,7),"外")</f>
        <v>0</v>
      </c>
      <c r="BF300" s="111">
        <f ca="1">COUNTIF(OFFSET(C300,0,AY290+21,1,7),"外")</f>
        <v>0</v>
      </c>
      <c r="BG300" s="111">
        <f t="shared" ref="BG300" ca="1" si="395">SUM(BB300:BF300)</f>
        <v>0</v>
      </c>
    </row>
    <row r="301" spans="1:59" ht="13.5" outlineLevel="1" thickBot="1" x14ac:dyDescent="0.25">
      <c r="AV301" s="32"/>
    </row>
    <row r="302" spans="1:59" s="4" customFormat="1" ht="13" customHeight="1" outlineLevel="1" x14ac:dyDescent="0.2">
      <c r="A302" s="2"/>
      <c r="B302" s="83" t="s">
        <v>0</v>
      </c>
      <c r="C302" s="252">
        <f>DATE(YEAR(C288),MONTH(C288)+1,DAY(C288))</f>
        <v>46204</v>
      </c>
      <c r="D302" s="253"/>
      <c r="E302" s="253"/>
      <c r="F302" s="253"/>
      <c r="G302" s="253"/>
      <c r="H302" s="253"/>
      <c r="I302" s="253"/>
      <c r="J302" s="253"/>
      <c r="K302" s="253"/>
      <c r="L302" s="253"/>
      <c r="M302" s="253"/>
      <c r="N302" s="253"/>
      <c r="O302" s="253"/>
      <c r="P302" s="253"/>
      <c r="Q302" s="253"/>
      <c r="R302" s="253"/>
      <c r="S302" s="253"/>
      <c r="T302" s="253"/>
      <c r="U302" s="253"/>
      <c r="V302" s="253"/>
      <c r="W302" s="253"/>
      <c r="X302" s="253"/>
      <c r="Y302" s="253"/>
      <c r="Z302" s="253"/>
      <c r="AA302" s="253"/>
      <c r="AB302" s="253"/>
      <c r="AC302" s="253"/>
      <c r="AD302" s="253"/>
      <c r="AE302" s="253"/>
      <c r="AF302" s="253"/>
      <c r="AG302" s="253"/>
      <c r="AH302" s="254" t="s">
        <v>113</v>
      </c>
      <c r="AI302" s="255"/>
      <c r="AJ302" s="255"/>
      <c r="AK302" s="255"/>
      <c r="AL302" s="256"/>
      <c r="AM302" s="260" t="s">
        <v>46</v>
      </c>
      <c r="AN302" s="261"/>
      <c r="AO302" s="262"/>
      <c r="AP302" s="266" t="s">
        <v>11</v>
      </c>
      <c r="AQ302" s="267"/>
      <c r="AR302" s="270" t="s">
        <v>15</v>
      </c>
      <c r="AS302" s="206" t="s">
        <v>16</v>
      </c>
      <c r="AT302" s="221" t="s">
        <v>17</v>
      </c>
      <c r="AU302" s="241"/>
      <c r="AV302" s="241"/>
      <c r="AW302" s="40"/>
      <c r="AX302" s="242" t="s">
        <v>88</v>
      </c>
      <c r="AY302" s="243"/>
      <c r="AZ302" s="2"/>
      <c r="BA302" s="2"/>
      <c r="BB302" s="2"/>
      <c r="BC302" s="2"/>
      <c r="BD302" s="2"/>
      <c r="BE302" s="2"/>
      <c r="BF302" s="2"/>
      <c r="BG302" s="2"/>
    </row>
    <row r="303" spans="1:59" s="4" customFormat="1" ht="13" customHeight="1" outlineLevel="1" x14ac:dyDescent="0.2">
      <c r="A303" s="2"/>
      <c r="B303" s="10" t="s">
        <v>1</v>
      </c>
      <c r="C303" s="11">
        <f>DATE(YEAR(C302),MONTH(C302),DAY(C302))</f>
        <v>46204</v>
      </c>
      <c r="D303" s="11">
        <f>IF(MONTH(DATE(YEAR(C303),MONTH(C303),DAY(C303)+1))=MONTH($C302),DATE(YEAR(C303),MONTH(C303),DAY(C303)+1),"")</f>
        <v>46205</v>
      </c>
      <c r="E303" s="11">
        <f t="shared" ref="E303:AG303" si="396">IF(MONTH(DATE(YEAR(D303),MONTH(D303),DAY(D303)+1))=MONTH($C302),DATE(YEAR(D303),MONTH(D303),DAY(D303)+1),"")</f>
        <v>46206</v>
      </c>
      <c r="F303" s="16">
        <f t="shared" si="396"/>
        <v>46207</v>
      </c>
      <c r="G303" s="11">
        <f t="shared" si="396"/>
        <v>46208</v>
      </c>
      <c r="H303" s="11">
        <f t="shared" si="396"/>
        <v>46209</v>
      </c>
      <c r="I303" s="11">
        <f t="shared" si="396"/>
        <v>46210</v>
      </c>
      <c r="J303" s="11">
        <f t="shared" si="396"/>
        <v>46211</v>
      </c>
      <c r="K303" s="11">
        <f t="shared" si="396"/>
        <v>46212</v>
      </c>
      <c r="L303" s="11">
        <f t="shared" si="396"/>
        <v>46213</v>
      </c>
      <c r="M303" s="11">
        <f t="shared" si="396"/>
        <v>46214</v>
      </c>
      <c r="N303" s="11">
        <f t="shared" si="396"/>
        <v>46215</v>
      </c>
      <c r="O303" s="11">
        <f t="shared" si="396"/>
        <v>46216</v>
      </c>
      <c r="P303" s="11">
        <f t="shared" si="396"/>
        <v>46217</v>
      </c>
      <c r="Q303" s="11">
        <f t="shared" si="396"/>
        <v>46218</v>
      </c>
      <c r="R303" s="11">
        <f t="shared" si="396"/>
        <v>46219</v>
      </c>
      <c r="S303" s="11">
        <f t="shared" si="396"/>
        <v>46220</v>
      </c>
      <c r="T303" s="11">
        <f t="shared" si="396"/>
        <v>46221</v>
      </c>
      <c r="U303" s="11">
        <f t="shared" si="396"/>
        <v>46222</v>
      </c>
      <c r="V303" s="11">
        <f t="shared" si="396"/>
        <v>46223</v>
      </c>
      <c r="W303" s="11">
        <f t="shared" si="396"/>
        <v>46224</v>
      </c>
      <c r="X303" s="11">
        <f t="shared" si="396"/>
        <v>46225</v>
      </c>
      <c r="Y303" s="11">
        <f t="shared" si="396"/>
        <v>46226</v>
      </c>
      <c r="Z303" s="11">
        <f t="shared" si="396"/>
        <v>46227</v>
      </c>
      <c r="AA303" s="11">
        <f t="shared" si="396"/>
        <v>46228</v>
      </c>
      <c r="AB303" s="11">
        <f t="shared" si="396"/>
        <v>46229</v>
      </c>
      <c r="AC303" s="11">
        <f t="shared" si="396"/>
        <v>46230</v>
      </c>
      <c r="AD303" s="11">
        <f t="shared" si="396"/>
        <v>46231</v>
      </c>
      <c r="AE303" s="11">
        <f t="shared" si="396"/>
        <v>46232</v>
      </c>
      <c r="AF303" s="11">
        <f t="shared" si="396"/>
        <v>46233</v>
      </c>
      <c r="AG303" s="29">
        <f t="shared" si="396"/>
        <v>46234</v>
      </c>
      <c r="AH303" s="257"/>
      <c r="AI303" s="258"/>
      <c r="AJ303" s="258"/>
      <c r="AK303" s="258"/>
      <c r="AL303" s="259"/>
      <c r="AM303" s="263"/>
      <c r="AN303" s="264"/>
      <c r="AO303" s="265"/>
      <c r="AP303" s="268"/>
      <c r="AQ303" s="269"/>
      <c r="AR303" s="271"/>
      <c r="AS303" s="207"/>
      <c r="AT303" s="221"/>
      <c r="AU303" s="241"/>
      <c r="AV303" s="241"/>
      <c r="AW303" s="40"/>
      <c r="AX303" s="244"/>
      <c r="AY303" s="245"/>
      <c r="AZ303" s="2"/>
      <c r="BA303" s="2"/>
      <c r="BB303" s="2"/>
      <c r="BC303" s="2"/>
      <c r="BD303" s="2"/>
      <c r="BE303" s="2"/>
      <c r="BF303" s="2"/>
      <c r="BG303" s="2"/>
    </row>
    <row r="304" spans="1:59" s="4" customFormat="1" ht="13" customHeight="1" outlineLevel="1" x14ac:dyDescent="0.2">
      <c r="A304" s="2"/>
      <c r="B304" s="10" t="s">
        <v>2</v>
      </c>
      <c r="C304" s="12" t="str">
        <f t="shared" ref="C304:AG304" si="397">TEXT(C303,"aaa")</f>
        <v>水</v>
      </c>
      <c r="D304" s="12" t="str">
        <f t="shared" si="397"/>
        <v>木</v>
      </c>
      <c r="E304" s="12" t="str">
        <f t="shared" si="397"/>
        <v>金</v>
      </c>
      <c r="F304" s="17" t="str">
        <f t="shared" si="397"/>
        <v>土</v>
      </c>
      <c r="G304" s="12" t="str">
        <f t="shared" si="397"/>
        <v>日</v>
      </c>
      <c r="H304" s="12" t="str">
        <f t="shared" si="397"/>
        <v>月</v>
      </c>
      <c r="I304" s="12" t="str">
        <f t="shared" si="397"/>
        <v>火</v>
      </c>
      <c r="J304" s="12" t="str">
        <f t="shared" si="397"/>
        <v>水</v>
      </c>
      <c r="K304" s="12" t="str">
        <f t="shared" si="397"/>
        <v>木</v>
      </c>
      <c r="L304" s="12" t="str">
        <f t="shared" si="397"/>
        <v>金</v>
      </c>
      <c r="M304" s="12" t="str">
        <f t="shared" si="397"/>
        <v>土</v>
      </c>
      <c r="N304" s="12" t="str">
        <f t="shared" si="397"/>
        <v>日</v>
      </c>
      <c r="O304" s="12" t="str">
        <f t="shared" si="397"/>
        <v>月</v>
      </c>
      <c r="P304" s="12" t="str">
        <f t="shared" si="397"/>
        <v>火</v>
      </c>
      <c r="Q304" s="12" t="str">
        <f t="shared" si="397"/>
        <v>水</v>
      </c>
      <c r="R304" s="12" t="str">
        <f t="shared" si="397"/>
        <v>木</v>
      </c>
      <c r="S304" s="12" t="str">
        <f t="shared" si="397"/>
        <v>金</v>
      </c>
      <c r="T304" s="12" t="str">
        <f t="shared" si="397"/>
        <v>土</v>
      </c>
      <c r="U304" s="12" t="str">
        <f t="shared" si="397"/>
        <v>日</v>
      </c>
      <c r="V304" s="12" t="str">
        <f t="shared" si="397"/>
        <v>月</v>
      </c>
      <c r="W304" s="12" t="str">
        <f t="shared" si="397"/>
        <v>火</v>
      </c>
      <c r="X304" s="12" t="str">
        <f t="shared" si="397"/>
        <v>水</v>
      </c>
      <c r="Y304" s="12" t="str">
        <f t="shared" si="397"/>
        <v>木</v>
      </c>
      <c r="Z304" s="12" t="str">
        <f t="shared" si="397"/>
        <v>金</v>
      </c>
      <c r="AA304" s="12" t="str">
        <f t="shared" si="397"/>
        <v>土</v>
      </c>
      <c r="AB304" s="12" t="str">
        <f t="shared" si="397"/>
        <v>日</v>
      </c>
      <c r="AC304" s="12" t="str">
        <f t="shared" si="397"/>
        <v>月</v>
      </c>
      <c r="AD304" s="12" t="str">
        <f t="shared" si="397"/>
        <v>火</v>
      </c>
      <c r="AE304" s="12" t="str">
        <f t="shared" si="397"/>
        <v>水</v>
      </c>
      <c r="AF304" s="12" t="str">
        <f t="shared" si="397"/>
        <v>木</v>
      </c>
      <c r="AG304" s="78" t="str">
        <f t="shared" si="397"/>
        <v>金</v>
      </c>
      <c r="AH304" s="246" t="s">
        <v>83</v>
      </c>
      <c r="AI304" s="247" t="s">
        <v>84</v>
      </c>
      <c r="AJ304" s="247" t="s">
        <v>85</v>
      </c>
      <c r="AK304" s="247" t="s">
        <v>86</v>
      </c>
      <c r="AL304" s="248" t="s">
        <v>87</v>
      </c>
      <c r="AM304" s="249" t="s">
        <v>40</v>
      </c>
      <c r="AN304" s="228" t="s">
        <v>12</v>
      </c>
      <c r="AO304" s="231" t="s">
        <v>47</v>
      </c>
      <c r="AP304" s="234" t="s">
        <v>40</v>
      </c>
      <c r="AQ304" s="237" t="s">
        <v>13</v>
      </c>
      <c r="AR304" s="240"/>
      <c r="AS304" s="221"/>
      <c r="AT304" s="221"/>
      <c r="AU304" s="149"/>
      <c r="AV304" s="149"/>
      <c r="AW304" s="40"/>
      <c r="AX304" s="223" t="s">
        <v>89</v>
      </c>
      <c r="AY304" s="224">
        <f>ABS(IF(WEEKDAY(C302,3)=0,7,WEEKDAY(C302,3)-7))</f>
        <v>5</v>
      </c>
      <c r="AZ304" s="2"/>
      <c r="BA304" s="2"/>
      <c r="BB304" s="2"/>
      <c r="BC304" s="2"/>
      <c r="BD304" s="2"/>
      <c r="BE304" s="2"/>
      <c r="BF304" s="2"/>
      <c r="BG304" s="2"/>
    </row>
    <row r="305" spans="1:59" s="4" customFormat="1" ht="27" customHeight="1" outlineLevel="1" x14ac:dyDescent="0.2">
      <c r="A305" s="3"/>
      <c r="B305" s="225" t="s">
        <v>3</v>
      </c>
      <c r="C305" s="218" t="str">
        <f>IFERROR(VLOOKUP(C303,祝日一覧!$A:$C,3,FALSE),"")</f>
        <v/>
      </c>
      <c r="D305" s="218" t="str">
        <f>IFERROR(VLOOKUP(D303,祝日一覧!$A:$C,3,FALSE),"")</f>
        <v/>
      </c>
      <c r="E305" s="218" t="str">
        <f>IFERROR(VLOOKUP(E303,祝日一覧!$A:$C,3,FALSE),"")</f>
        <v/>
      </c>
      <c r="F305" s="218" t="str">
        <f>IFERROR(VLOOKUP(F303,祝日一覧!$A:$C,3,FALSE),"")</f>
        <v/>
      </c>
      <c r="G305" s="218" t="str">
        <f>IFERROR(VLOOKUP(G303,祝日一覧!$A:$C,3,FALSE),"")</f>
        <v/>
      </c>
      <c r="H305" s="218" t="str">
        <f>IFERROR(VLOOKUP(H303,祝日一覧!$A:$C,3,FALSE),"")</f>
        <v/>
      </c>
      <c r="I305" s="218" t="str">
        <f>IFERROR(VLOOKUP(I303,祝日一覧!$A:$C,3,FALSE),"")</f>
        <v/>
      </c>
      <c r="J305" s="218" t="str">
        <f>IFERROR(VLOOKUP(J303,祝日一覧!$A:$C,3,FALSE),"")</f>
        <v/>
      </c>
      <c r="K305" s="218" t="str">
        <f>IFERROR(VLOOKUP(K303,祝日一覧!$A:$C,3,FALSE),"")</f>
        <v/>
      </c>
      <c r="L305" s="218" t="str">
        <f>IFERROR(VLOOKUP(L303,祝日一覧!$A:$C,3,FALSE),"")</f>
        <v/>
      </c>
      <c r="M305" s="218" t="str">
        <f>IFERROR(VLOOKUP(M303,祝日一覧!$A:$C,3,FALSE),"")</f>
        <v/>
      </c>
      <c r="N305" s="218" t="str">
        <f>IFERROR(VLOOKUP(N303,祝日一覧!$A:$C,3,FALSE),"")</f>
        <v/>
      </c>
      <c r="O305" s="218" t="str">
        <f>IFERROR(VLOOKUP(O303,祝日一覧!$A:$C,3,FALSE),"")</f>
        <v/>
      </c>
      <c r="P305" s="218" t="str">
        <f>IFERROR(VLOOKUP(P303,祝日一覧!$A:$C,3,FALSE),"")</f>
        <v/>
      </c>
      <c r="Q305" s="218" t="str">
        <f>IFERROR(VLOOKUP(Q303,祝日一覧!$A:$C,3,FALSE),"")</f>
        <v/>
      </c>
      <c r="R305" s="218" t="str">
        <f>IFERROR(VLOOKUP(R303,祝日一覧!$A:$C,3,FALSE),"")</f>
        <v/>
      </c>
      <c r="S305" s="218" t="str">
        <f>IFERROR(VLOOKUP(S303,祝日一覧!$A:$C,3,FALSE),"")</f>
        <v/>
      </c>
      <c r="T305" s="218" t="str">
        <f>IFERROR(VLOOKUP(T303,祝日一覧!$A:$C,3,FALSE),"")</f>
        <v/>
      </c>
      <c r="U305" s="218" t="str">
        <f>IFERROR(VLOOKUP(U303,祝日一覧!$A:$C,3,FALSE),"")</f>
        <v/>
      </c>
      <c r="V305" s="218" t="str">
        <f>IFERROR(VLOOKUP(V303,祝日一覧!$A:$C,3,FALSE),"")</f>
        <v>海の日</v>
      </c>
      <c r="W305" s="218" t="str">
        <f>IFERROR(VLOOKUP(W303,祝日一覧!$A:$C,3,FALSE),"")</f>
        <v/>
      </c>
      <c r="X305" s="218" t="str">
        <f>IFERROR(VLOOKUP(X303,祝日一覧!$A:$C,3,FALSE),"")</f>
        <v/>
      </c>
      <c r="Y305" s="218" t="str">
        <f>IFERROR(VLOOKUP(Y303,祝日一覧!$A:$C,3,FALSE),"")</f>
        <v/>
      </c>
      <c r="Z305" s="218" t="str">
        <f>IFERROR(VLOOKUP(Z303,祝日一覧!$A:$C,3,FALSE),"")</f>
        <v/>
      </c>
      <c r="AA305" s="218" t="str">
        <f>IFERROR(VLOOKUP(AA303,祝日一覧!$A:$C,3,FALSE),"")</f>
        <v/>
      </c>
      <c r="AB305" s="218" t="str">
        <f>IFERROR(VLOOKUP(AB303,祝日一覧!$A:$C,3,FALSE),"")</f>
        <v/>
      </c>
      <c r="AC305" s="218" t="str">
        <f>IFERROR(VLOOKUP(AC303,祝日一覧!$A:$C,3,FALSE),"")</f>
        <v/>
      </c>
      <c r="AD305" s="218" t="str">
        <f>IFERROR(VLOOKUP(AD303,祝日一覧!$A:$C,3,FALSE),"")</f>
        <v/>
      </c>
      <c r="AE305" s="218" t="str">
        <f>IFERROR(VLOOKUP(AE303,祝日一覧!$A:$C,3,FALSE),"")</f>
        <v/>
      </c>
      <c r="AF305" s="218" t="str">
        <f>IFERROR(VLOOKUP(AF303,祝日一覧!$A:$C,3,FALSE),"")</f>
        <v/>
      </c>
      <c r="AG305" s="208" t="str">
        <f>IFERROR(VLOOKUP(AG303,祝日一覧!$A:$C,3,FALSE),"")</f>
        <v/>
      </c>
      <c r="AH305" s="246"/>
      <c r="AI305" s="247"/>
      <c r="AJ305" s="247"/>
      <c r="AK305" s="247"/>
      <c r="AL305" s="248"/>
      <c r="AM305" s="250"/>
      <c r="AN305" s="229"/>
      <c r="AO305" s="232"/>
      <c r="AP305" s="235"/>
      <c r="AQ305" s="238"/>
      <c r="AR305" s="240"/>
      <c r="AS305" s="221"/>
      <c r="AT305" s="222"/>
      <c r="AU305" s="148"/>
      <c r="AV305" s="149"/>
      <c r="AW305" s="40"/>
      <c r="AX305" s="223"/>
      <c r="AY305" s="224"/>
      <c r="AZ305" s="3"/>
      <c r="BA305" s="3"/>
      <c r="BB305" s="3"/>
      <c r="BC305" s="3"/>
      <c r="BD305" s="3"/>
      <c r="BE305" s="3"/>
      <c r="BF305" s="3"/>
      <c r="BG305" s="3"/>
    </row>
    <row r="306" spans="1:59" s="4" customFormat="1" ht="34" customHeight="1" outlineLevel="1" x14ac:dyDescent="0.2">
      <c r="A306" s="3"/>
      <c r="B306" s="226"/>
      <c r="C306" s="219"/>
      <c r="D306" s="219"/>
      <c r="E306" s="219"/>
      <c r="F306" s="219"/>
      <c r="G306" s="219"/>
      <c r="H306" s="219"/>
      <c r="I306" s="219"/>
      <c r="J306" s="219"/>
      <c r="K306" s="219"/>
      <c r="L306" s="219"/>
      <c r="M306" s="219"/>
      <c r="N306" s="219"/>
      <c r="O306" s="219"/>
      <c r="P306" s="219"/>
      <c r="Q306" s="219"/>
      <c r="R306" s="219"/>
      <c r="S306" s="219"/>
      <c r="T306" s="219"/>
      <c r="U306" s="219"/>
      <c r="V306" s="219"/>
      <c r="W306" s="219"/>
      <c r="X306" s="219"/>
      <c r="Y306" s="219"/>
      <c r="Z306" s="219"/>
      <c r="AA306" s="219"/>
      <c r="AB306" s="219"/>
      <c r="AC306" s="219"/>
      <c r="AD306" s="219"/>
      <c r="AE306" s="219"/>
      <c r="AF306" s="219"/>
      <c r="AG306" s="209"/>
      <c r="AH306" s="93" t="str">
        <f>IF($AY304=7,DBCS(1&amp;"日～"&amp;7&amp;"日"),DBCS("前"&amp;DAY(EOMONTH($C302-1,0))-6+$AY304&amp;"日～"&amp;$AY304&amp;"日"))</f>
        <v>前２９日～５日</v>
      </c>
      <c r="AI306" s="112" t="str">
        <f>DBCS($AY304+1&amp;"日～"&amp;$AY304+7&amp;"日")</f>
        <v>６日～１２日</v>
      </c>
      <c r="AJ306" s="112" t="str">
        <f>DBCS($AY304+8&amp;"日～"&amp;$AY304+14&amp;"日")</f>
        <v>１３日～１９日</v>
      </c>
      <c r="AK306" s="112" t="str">
        <f>DBCS($AY304+15&amp;"日～"&amp;$AY304+21&amp;"日")</f>
        <v>２０日～２６日</v>
      </c>
      <c r="AL306" s="113" t="str">
        <f>IF(AND(AY304=7,AY308=0),"-",IF($AY312=3,"-",DBCS($AY304+22&amp;"日～"&amp;$AY304+28&amp;"日")))</f>
        <v>-</v>
      </c>
      <c r="AM306" s="250"/>
      <c r="AN306" s="229"/>
      <c r="AO306" s="232"/>
      <c r="AP306" s="235"/>
      <c r="AQ306" s="238"/>
      <c r="AR306" s="152"/>
      <c r="AS306" s="147"/>
      <c r="AT306" s="147"/>
      <c r="AU306" s="156"/>
      <c r="AV306" s="156"/>
      <c r="AW306" s="40"/>
      <c r="AX306" s="99" t="s">
        <v>90</v>
      </c>
      <c r="AY306" s="100">
        <f>DAY(EOMONTH(C302,0))</f>
        <v>31</v>
      </c>
      <c r="AZ306" s="3"/>
      <c r="BA306" s="211" t="s">
        <v>105</v>
      </c>
      <c r="BB306" s="212"/>
      <c r="BC306" s="212"/>
      <c r="BD306" s="212"/>
      <c r="BE306" s="212"/>
      <c r="BF306" s="212"/>
      <c r="BG306" s="213"/>
    </row>
    <row r="307" spans="1:59" s="4" customFormat="1" ht="19.5" customHeight="1" outlineLevel="1" x14ac:dyDescent="0.2">
      <c r="A307" s="3"/>
      <c r="B307" s="226"/>
      <c r="C307" s="219"/>
      <c r="D307" s="219"/>
      <c r="E307" s="219"/>
      <c r="F307" s="219"/>
      <c r="G307" s="219"/>
      <c r="H307" s="219"/>
      <c r="I307" s="219"/>
      <c r="J307" s="219"/>
      <c r="K307" s="219"/>
      <c r="L307" s="219"/>
      <c r="M307" s="219"/>
      <c r="N307" s="219"/>
      <c r="O307" s="219"/>
      <c r="P307" s="219"/>
      <c r="Q307" s="219"/>
      <c r="R307" s="219"/>
      <c r="S307" s="219"/>
      <c r="T307" s="219"/>
      <c r="U307" s="219"/>
      <c r="V307" s="219"/>
      <c r="W307" s="219"/>
      <c r="X307" s="219"/>
      <c r="Y307" s="219"/>
      <c r="Z307" s="219"/>
      <c r="AA307" s="219"/>
      <c r="AB307" s="219"/>
      <c r="AC307" s="219"/>
      <c r="AD307" s="219"/>
      <c r="AE307" s="219"/>
      <c r="AF307" s="219"/>
      <c r="AG307" s="209"/>
      <c r="AH307" s="93" t="str">
        <f ca="1">IF(AH308&gt;=0.285,"達成","未")</f>
        <v>未</v>
      </c>
      <c r="AI307" s="166" t="str">
        <f ca="1">IF(AI308&gt;=0.285,"達成","未")</f>
        <v>未</v>
      </c>
      <c r="AJ307" s="166" t="str">
        <f t="shared" ref="AJ307" ca="1" si="398">IF(AJ308&gt;=0.285,"達成","未")</f>
        <v>未</v>
      </c>
      <c r="AK307" s="166" t="str">
        <f t="shared" ref="AK307" ca="1" si="399">IF(AK308&gt;=0.285,"達成","未")</f>
        <v>未</v>
      </c>
      <c r="AL307" s="167" t="str">
        <f ca="1">IF(AL308="-","-",IF(AL308&gt;=0.285,"達成","未"))</f>
        <v>-</v>
      </c>
      <c r="AM307" s="251"/>
      <c r="AN307" s="230"/>
      <c r="AO307" s="233"/>
      <c r="AP307" s="236"/>
      <c r="AQ307" s="239"/>
      <c r="AR307" s="163"/>
      <c r="AS307" s="164"/>
      <c r="AT307" s="164"/>
      <c r="AU307" s="165"/>
      <c r="AV307" s="165"/>
      <c r="AW307" s="40"/>
      <c r="AX307" s="99"/>
      <c r="AY307" s="100"/>
      <c r="AZ307" s="3"/>
      <c r="BA307" s="160"/>
      <c r="BB307" s="161"/>
      <c r="BC307" s="161"/>
      <c r="BD307" s="161"/>
      <c r="BE307" s="161"/>
      <c r="BF307" s="161"/>
      <c r="BG307" s="162"/>
    </row>
    <row r="308" spans="1:59" s="4" customFormat="1" ht="20.149999999999999" customHeight="1" outlineLevel="1" thickBot="1" x14ac:dyDescent="0.25">
      <c r="B308" s="227"/>
      <c r="C308" s="220"/>
      <c r="D308" s="220"/>
      <c r="E308" s="220"/>
      <c r="F308" s="220"/>
      <c r="G308" s="220"/>
      <c r="H308" s="220"/>
      <c r="I308" s="220"/>
      <c r="J308" s="220"/>
      <c r="K308" s="220"/>
      <c r="L308" s="220"/>
      <c r="M308" s="220"/>
      <c r="N308" s="220"/>
      <c r="O308" s="220"/>
      <c r="P308" s="220"/>
      <c r="Q308" s="220"/>
      <c r="R308" s="220"/>
      <c r="S308" s="220"/>
      <c r="T308" s="220"/>
      <c r="U308" s="220"/>
      <c r="V308" s="220"/>
      <c r="W308" s="220"/>
      <c r="X308" s="220"/>
      <c r="Y308" s="220"/>
      <c r="Z308" s="220"/>
      <c r="AA308" s="220"/>
      <c r="AB308" s="220"/>
      <c r="AC308" s="220"/>
      <c r="AD308" s="220"/>
      <c r="AE308" s="220"/>
      <c r="AF308" s="220"/>
      <c r="AG308" s="210"/>
      <c r="AH308" s="114">
        <f ca="1">AVERAGE(AH309:AH314)</f>
        <v>0</v>
      </c>
      <c r="AI308" s="115">
        <f t="shared" ref="AI308:AK308" ca="1" si="400">AVERAGE(AI309:AI314)</f>
        <v>0</v>
      </c>
      <c r="AJ308" s="115">
        <f t="shared" ca="1" si="400"/>
        <v>0</v>
      </c>
      <c r="AK308" s="115">
        <f t="shared" ca="1" si="400"/>
        <v>0</v>
      </c>
      <c r="AL308" s="104" t="str">
        <f ca="1">IFERROR(AVERAGE(AL309:AL314),"-")</f>
        <v>-</v>
      </c>
      <c r="AM308" s="64"/>
      <c r="AN308" s="48">
        <f>AVERAGE(AN309:AN314)</f>
        <v>0</v>
      </c>
      <c r="AO308" s="30" t="str">
        <f>IF(AN308&gt;=0.285,"達成","未")</f>
        <v>未</v>
      </c>
      <c r="AP308" s="71"/>
      <c r="AQ308" s="72">
        <f>AVERAGE(AQ309:AQ314)</f>
        <v>8.0019790621006184E-2</v>
      </c>
      <c r="AR308" s="62" t="s">
        <v>15</v>
      </c>
      <c r="AS308" s="49" t="s">
        <v>16</v>
      </c>
      <c r="AT308" s="50" t="s">
        <v>58</v>
      </c>
      <c r="AU308" s="38" t="s">
        <v>56</v>
      </c>
      <c r="AV308" s="153" t="s">
        <v>57</v>
      </c>
      <c r="AW308" s="60" t="s">
        <v>66</v>
      </c>
      <c r="AX308" s="214" t="s">
        <v>91</v>
      </c>
      <c r="AY308" s="215">
        <f>MOD(AY306-AY304,7)</f>
        <v>5</v>
      </c>
      <c r="AZ308" s="97" t="s">
        <v>106</v>
      </c>
      <c r="BA308" s="111"/>
      <c r="BB308" s="111" t="s">
        <v>83</v>
      </c>
      <c r="BC308" s="111" t="s">
        <v>84</v>
      </c>
      <c r="BD308" s="111" t="s">
        <v>85</v>
      </c>
      <c r="BE308" s="111" t="s">
        <v>86</v>
      </c>
      <c r="BF308" s="111" t="s">
        <v>87</v>
      </c>
      <c r="BG308" s="111" t="s">
        <v>101</v>
      </c>
    </row>
    <row r="309" spans="1:59" s="4" customFormat="1" ht="20.149999999999999" customHeight="1" outlineLevel="1" x14ac:dyDescent="0.2">
      <c r="B309" s="51" t="str">
        <f>IF($R$5&lt;&gt;"",$R$5,"-")</f>
        <v>A</v>
      </c>
      <c r="C309" s="84"/>
      <c r="D309" s="84"/>
      <c r="E309" s="84"/>
      <c r="F309" s="84"/>
      <c r="G309" s="84"/>
      <c r="H309" s="84"/>
      <c r="I309" s="84"/>
      <c r="J309" s="84"/>
      <c r="K309" s="84"/>
      <c r="L309" s="84"/>
      <c r="M309" s="84"/>
      <c r="N309" s="84"/>
      <c r="O309" s="84"/>
      <c r="P309" s="84"/>
      <c r="Q309" s="84"/>
      <c r="R309" s="84"/>
      <c r="S309" s="84"/>
      <c r="T309" s="84"/>
      <c r="U309" s="84"/>
      <c r="V309" s="84"/>
      <c r="W309" s="84"/>
      <c r="X309" s="84"/>
      <c r="Y309" s="84"/>
      <c r="Z309" s="84"/>
      <c r="AA309" s="84"/>
      <c r="AB309" s="84"/>
      <c r="AC309" s="84"/>
      <c r="AD309" s="84"/>
      <c r="AE309" s="84"/>
      <c r="AF309" s="84"/>
      <c r="AG309" s="61"/>
      <c r="AH309" s="122">
        <f ca="1">IFERROR(IF(B309="-","-",IF(AY304=7,COUNTIF(OFFSET($C309,0,0,1,$AY304),"○")/(7-BB309),(COUNTIF(OFFSET($C309,0,0,1,$AY304),"○")+COUNTIF(OFFSET($C309,-14,DAY(EOMONTH(C302-1,0))-7+$AY304,1,7-$AY304),"○"))/(7-BB309))),"-")</f>
        <v>0</v>
      </c>
      <c r="AI309" s="116">
        <f ca="1">IF($B309="-","-",COUNTIF(OFFSET($C309,0,$AY304,1,7),"○")/7-BC309)</f>
        <v>0</v>
      </c>
      <c r="AJ309" s="145">
        <f ca="1">IF($B309="-","-",COUNTIF(OFFSET($C309,0,$AY304,1,7),"○")/7-BD309)</f>
        <v>0</v>
      </c>
      <c r="AK309" s="145">
        <f ca="1">IF($B309="-","-",COUNTIF(OFFSET($C309,0,$AY304,1,7),"○")/7-BE309)</f>
        <v>0</v>
      </c>
      <c r="AL309" s="146" t="str">
        <f ca="1">IF($B309="-","-",IF((AY312+SIGN(AY304))&lt;5,"-",COUNTIF(OFFSET(C309,0,AY304+21,1,7),"○")/(7-BF309)))</f>
        <v>-</v>
      </c>
      <c r="AM309" s="65">
        <f>AU309</f>
        <v>0</v>
      </c>
      <c r="AN309" s="41">
        <f>IFERROR(AM309/AS309,"")</f>
        <v>0</v>
      </c>
      <c r="AO309" s="67" t="str">
        <f t="shared" ref="AO309:AO314" si="401">IFERROR(IF(B309="-",B309,IF(AM309/AS309&gt;=0.285,"達成","未")),"-")</f>
        <v>未</v>
      </c>
      <c r="AP309" s="73">
        <f t="shared" ref="AP309:AP314" si="402">AV309</f>
        <v>58</v>
      </c>
      <c r="AQ309" s="74">
        <f>IFERROR(AP309/AT309,"")</f>
        <v>8.7745839636913764E-2</v>
      </c>
      <c r="AR309" s="150">
        <f>COUNT(C303:AG303)</f>
        <v>31</v>
      </c>
      <c r="AS309" s="157">
        <f t="shared" ref="AS309:AS314" si="403">IF(OR(B309="-",B309=""),0,IFERROR(AR309-COUNTIF(C309:AG309,"外"),))</f>
        <v>31</v>
      </c>
      <c r="AT309" s="151">
        <f t="shared" ref="AT309:AT314" si="404">AS309+AT295</f>
        <v>661</v>
      </c>
      <c r="AU309" s="151">
        <f t="shared" ref="AU309:AU314" si="405">COUNTIF(C309:AG309,"○")</f>
        <v>0</v>
      </c>
      <c r="AV309" s="151">
        <f t="shared" ref="AV309:AV314" si="406">AV295+AU309</f>
        <v>58</v>
      </c>
      <c r="AW309" s="98">
        <f>IF(C302&gt;DATE($K$6,$M$6,1),0,IF(SUM(AS309:AS314)=0,1,IF(AO308="達成",1,0)))</f>
        <v>0</v>
      </c>
      <c r="AX309" s="214"/>
      <c r="AY309" s="215"/>
      <c r="AZ309" s="98">
        <f>IF(C302&gt;DATE($K$6,$M$6,1),0,IF(SUM(AS309:AS314)=0,1,IF(AND(AH308&gt;0.285,AI308&gt;0.285,AJ308&gt;0.285,AK308&gt;0.285,AL308&gt;0.285),1,0)))</f>
        <v>0</v>
      </c>
      <c r="BA309" s="111" t="s">
        <v>95</v>
      </c>
      <c r="BB309" s="111">
        <f ca="1">IF(AY304=7,COUNTIF(OFFSET($C309,0,0,1,$AY304),"外"),COUNTIF(OFFSET($C309,0,0,1,$AY304),"外")+COUNTIF(OFFSET($C309,-13,DAY(EOMONTH(C302-1,0))-7+$AY304,1,7-$AY304),"外"))</f>
        <v>0</v>
      </c>
      <c r="BC309" s="111">
        <f ca="1">COUNTIF(OFFSET($C309,0,$AY304,1,7),"外")</f>
        <v>0</v>
      </c>
      <c r="BD309" s="111">
        <f ca="1">COUNTIF(OFFSET($C309,0,$AY304+7,1,7),"外")</f>
        <v>0</v>
      </c>
      <c r="BE309" s="111">
        <f ca="1">COUNTIF(OFFSET($C309,0,$AY304+14,1,7),"外")</f>
        <v>0</v>
      </c>
      <c r="BF309" s="111">
        <f ca="1">COUNTIF(OFFSET(C309,0,AY304+21,1,7),"外")</f>
        <v>0</v>
      </c>
      <c r="BG309" s="111">
        <f ca="1">SUM(BB309:BF309)</f>
        <v>0</v>
      </c>
    </row>
    <row r="310" spans="1:59" s="4" customFormat="1" ht="20.149999999999999" customHeight="1" outlineLevel="1" x14ac:dyDescent="0.2">
      <c r="B310" s="45" t="str">
        <f>IF($S$5&lt;&gt;"",$S$5,"-")</f>
        <v>B</v>
      </c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78"/>
      <c r="AH310" s="90">
        <f ca="1">IFERROR(IF(B295="-","-",IF(AY304=7,COUNTIF(OFFSET($C310,0,0,1,$AY304),"○")/(7-BB310),(COUNTIF(OFFSET($C310,0,0,1,$AY304),"○")+COUNTIF(OFFSET($C310,-14,DAY(EOMONTH(C302-1,0))-7+$AY304,1,7-$AY304),"○"))/(7-BB310))),"-")</f>
        <v>0</v>
      </c>
      <c r="AI310" s="89">
        <f ca="1">IF(B310="-","-",COUNTIF(OFFSET($C310,0,$AY304,1,7),"○")/7-BC310)</f>
        <v>0</v>
      </c>
      <c r="AJ310" s="89">
        <f ca="1">IF($B310="-","-",COUNTIF(OFFSET($C310,0,$AY305,1,7),"○")/7-BD310)</f>
        <v>0</v>
      </c>
      <c r="AK310" s="89">
        <f ca="1">IF($B310="-","-",COUNTIF(OFFSET($C310,0,$AY304,1,7),"○")/7-BE310)</f>
        <v>0</v>
      </c>
      <c r="AL310" s="105" t="str">
        <f ca="1">IF($B310="-","-",IF((AY312+SIGN(AY304))&lt;5,"-",COUNTIF(OFFSET(C310,0,AY304+21,1,7),"○")/(7-BF310)))</f>
        <v>-</v>
      </c>
      <c r="AM310" s="154">
        <f t="shared" ref="AM310:AM312" si="407">AU310</f>
        <v>0</v>
      </c>
      <c r="AN310" s="41">
        <f t="shared" ref="AN310" si="408">IFERROR(AM310/AS310,"")</f>
        <v>0</v>
      </c>
      <c r="AO310" s="66" t="str">
        <f t="shared" si="401"/>
        <v>未</v>
      </c>
      <c r="AP310" s="155">
        <f t="shared" si="402"/>
        <v>49</v>
      </c>
      <c r="AQ310" s="75">
        <f t="shared" ref="AQ310:AQ312" si="409">IFERROR(AP310/AT310,"")</f>
        <v>7.492354740061162E-2</v>
      </c>
      <c r="AR310" s="150">
        <f>COUNT(C303:AG303)</f>
        <v>31</v>
      </c>
      <c r="AS310" s="157">
        <f t="shared" si="403"/>
        <v>31</v>
      </c>
      <c r="AT310" s="151">
        <f t="shared" si="404"/>
        <v>654</v>
      </c>
      <c r="AU310" s="151">
        <f t="shared" si="405"/>
        <v>0</v>
      </c>
      <c r="AV310" s="151">
        <f t="shared" si="406"/>
        <v>49</v>
      </c>
      <c r="AW310" s="40"/>
      <c r="AX310" s="216" t="s">
        <v>92</v>
      </c>
      <c r="AY310" s="196">
        <f>SIGN(AY304)+SIGN(AY308)+AY312</f>
        <v>5</v>
      </c>
      <c r="BA310" s="111" t="s">
        <v>96</v>
      </c>
      <c r="BB310" s="111">
        <f ca="1">IF(AY304=7,COUNTIF(OFFSET($C310,0,0,1,$AY304),"外"),COUNTIF(OFFSET($C310,0,0,1,$AY304),"外")+COUNTIF(OFFSET($C310,-13,DAY(EOMONTH(C302-1,0))-7+$AY304,1,7-$AY304),"外"))</f>
        <v>0</v>
      </c>
      <c r="BC310" s="111">
        <f ca="1">COUNTIF(OFFSET($C310,0,$AY304,1,7),"外")</f>
        <v>0</v>
      </c>
      <c r="BD310" s="111">
        <f ca="1">COUNTIF(OFFSET($C310,0,$AY304+7,1,7),"外")</f>
        <v>0</v>
      </c>
      <c r="BE310" s="111">
        <f ca="1">COUNTIF(OFFSET($C310,0,$AY304+14,1,7),"外")</f>
        <v>0</v>
      </c>
      <c r="BF310" s="111">
        <f ca="1">COUNTIF(OFFSET(C310,0,AY304+21,1,7),"外")</f>
        <v>0</v>
      </c>
      <c r="BG310" s="111">
        <f t="shared" ref="BG310:BG312" ca="1" si="410">SUM(BB310:BF310)</f>
        <v>0</v>
      </c>
    </row>
    <row r="311" spans="1:59" s="4" customFormat="1" ht="20.149999999999999" customHeight="1" outlineLevel="1" x14ac:dyDescent="0.2">
      <c r="B311" s="45" t="str">
        <f>IF($T$5&lt;&gt;"",$T$5,"-")</f>
        <v>C</v>
      </c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78"/>
      <c r="AH311" s="90">
        <f ca="1">IFERROR(IF(B311="-","-",IF(AY304=7,COUNTIF(OFFSET($C311,0,0,1,$AY304),"○")/(7-BB311),(COUNTIF(OFFSET($C311,0,0,1,$AY304),"○")+COUNTIF(OFFSET($C311,-14,DAY(EOMONTH(C302-1,0))-7+$AY304,1,7-$AY304),"○"))/(7-BB311))),"-")</f>
        <v>0</v>
      </c>
      <c r="AI311" s="89">
        <f ca="1">IF(B311="-","-",COUNTIF(OFFSET($C311,0,$AY304,1,7),"○")/7-BC311)</f>
        <v>0</v>
      </c>
      <c r="AJ311" s="89">
        <f ca="1">IF($B311="-","-",COUNTIF(OFFSET($C311,0,$AY304,1,7),"○")/7-BD311)</f>
        <v>0</v>
      </c>
      <c r="AK311" s="89">
        <f ca="1">IF($B311="-","-",COUNTIF(OFFSET($C311,0,$AY304,1,7),"○")/7-BE311)</f>
        <v>0</v>
      </c>
      <c r="AL311" s="105" t="str">
        <f ca="1">IF($B311="-","-",IF((AY312+SIGN(AY304))&lt;5,"-",COUNTIF(OFFSET(C311,0,AY304+21,1,7),"○")/(7-BF311)))</f>
        <v>-</v>
      </c>
      <c r="AM311" s="154">
        <f t="shared" si="407"/>
        <v>0</v>
      </c>
      <c r="AN311" s="41">
        <f>IFERROR(AM311/AS311,"")</f>
        <v>0</v>
      </c>
      <c r="AO311" s="66" t="str">
        <f t="shared" si="401"/>
        <v>未</v>
      </c>
      <c r="AP311" s="155">
        <f t="shared" si="402"/>
        <v>51</v>
      </c>
      <c r="AQ311" s="75">
        <f t="shared" si="409"/>
        <v>7.7389984825493169E-2</v>
      </c>
      <c r="AR311" s="150">
        <f>COUNT(C303:AG303)</f>
        <v>31</v>
      </c>
      <c r="AS311" s="157">
        <f t="shared" si="403"/>
        <v>31</v>
      </c>
      <c r="AT311" s="151">
        <f t="shared" si="404"/>
        <v>659</v>
      </c>
      <c r="AU311" s="151">
        <f t="shared" si="405"/>
        <v>0</v>
      </c>
      <c r="AV311" s="151">
        <f t="shared" si="406"/>
        <v>51</v>
      </c>
      <c r="AW311" s="40"/>
      <c r="AX311" s="217"/>
      <c r="AY311" s="197"/>
      <c r="BA311" s="111" t="s">
        <v>97</v>
      </c>
      <c r="BB311" s="111">
        <f ca="1">IF(AY304=7,COUNTIF(OFFSET($C311,0,0,1,$AY304),"外"),COUNTIF(OFFSET($C311,0,0,1,$AY304),"外")+COUNTIF(OFFSET($C311,-13,DAY(EOMONTH(C302-1,0))-7+$AY304,1,7-$AY304),"外"))</f>
        <v>0</v>
      </c>
      <c r="BC311" s="111">
        <f ca="1">COUNTIF(OFFSET($C311,0,$AY304,1,7),"外")</f>
        <v>0</v>
      </c>
      <c r="BD311" s="111">
        <f ca="1">COUNTIF(OFFSET($C311,0,$AY304+7,1,7),"外")</f>
        <v>0</v>
      </c>
      <c r="BE311" s="111">
        <f ca="1">COUNTIF(OFFSET($C311,0,$AY304+14,1,7),"外")</f>
        <v>0</v>
      </c>
      <c r="BF311" s="111">
        <f ca="1">COUNTIF(OFFSET(C311,0,AY304+21,1,7),"外")</f>
        <v>0</v>
      </c>
      <c r="BG311" s="111">
        <f t="shared" ca="1" si="410"/>
        <v>0</v>
      </c>
    </row>
    <row r="312" spans="1:59" s="4" customFormat="1" ht="20.149999999999999" customHeight="1" outlineLevel="1" x14ac:dyDescent="0.2">
      <c r="B312" s="45" t="str">
        <f>IF($U$5&lt;&gt;"",$U$5,"-")</f>
        <v>-</v>
      </c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78"/>
      <c r="AH312" s="90" t="str">
        <f ca="1">IFERROR(IF(B312="-","-",IF(AY304=7,COUNTIF(OFFSET($C312,0,0,1,$AY304),"○")/(7-BB312),(COUNTIF(OFFSET($C312,0,0,1,$AY304),"○")+COUNTIF(OFFSET($C312,-14,DAY(EOMONTH(C302-1,0))-7+$AY304,1,7-$AY304),"○"))/(7-BB312))),"-")</f>
        <v>-</v>
      </c>
      <c r="AI312" s="89" t="str">
        <f ca="1">IF(B312="-","-",COUNTIF(OFFSET($C312,0,$AY304,1,7),"○")/7-BC312)</f>
        <v>-</v>
      </c>
      <c r="AJ312" s="89" t="str">
        <f ca="1">IF($B312="-","-",COUNTIF(OFFSET($C312,0,$AY304,1,7),"○")/7-BD312)</f>
        <v>-</v>
      </c>
      <c r="AK312" s="89" t="str">
        <f ca="1">IF($B312="-","-",COUNTIF(OFFSET($C312,0,$AY304,1,7),"○")/7-BE312)</f>
        <v>-</v>
      </c>
      <c r="AL312" s="105" t="str">
        <f ca="1">IF($B312="-","-",IF((AY312+SIGN(AY304))&lt;5,"-",COUNTIF(OFFSET(C312,0,AY304+21,1,7),"○")/(7-BF312)))</f>
        <v>-</v>
      </c>
      <c r="AM312" s="154">
        <f t="shared" si="407"/>
        <v>0</v>
      </c>
      <c r="AN312" s="41" t="str">
        <f t="shared" ref="AN312:AN313" si="411">IFERROR(AM312/AS312,"")</f>
        <v/>
      </c>
      <c r="AO312" s="66" t="str">
        <f t="shared" si="401"/>
        <v>-</v>
      </c>
      <c r="AP312" s="155">
        <f t="shared" si="402"/>
        <v>0</v>
      </c>
      <c r="AQ312" s="75" t="str">
        <f t="shared" si="409"/>
        <v/>
      </c>
      <c r="AR312" s="150">
        <f>COUNT(C303:AG303)</f>
        <v>31</v>
      </c>
      <c r="AS312" s="157">
        <f t="shared" si="403"/>
        <v>0</v>
      </c>
      <c r="AT312" s="151">
        <f t="shared" si="404"/>
        <v>0</v>
      </c>
      <c r="AU312" s="151">
        <f t="shared" si="405"/>
        <v>0</v>
      </c>
      <c r="AV312" s="151">
        <f t="shared" si="406"/>
        <v>0</v>
      </c>
      <c r="AW312" s="40"/>
      <c r="AX312" s="194" t="s">
        <v>93</v>
      </c>
      <c r="AY312" s="196">
        <f>ROUNDDOWN((AY306-AY304)/7,0)</f>
        <v>3</v>
      </c>
      <c r="BA312" s="111" t="s">
        <v>98</v>
      </c>
      <c r="BB312" s="111">
        <f ca="1">IF(AY304=7,COUNTIF(OFFSET($C312,0,0,1,$AY304),"外"),COUNTIF(OFFSET($C312,0,0,1,$AY304),"外")+COUNTIF(OFFSET($C312,-13,DAY(EOMONTH(C302-1,0))-7+$AY304,1,7-$AY304),"外"))</f>
        <v>0</v>
      </c>
      <c r="BC312" s="111">
        <f ca="1">COUNTIF(OFFSET($C312,0,$AY304,1,7),"外")</f>
        <v>0</v>
      </c>
      <c r="BD312" s="111">
        <f ca="1">COUNTIF(OFFSET($C312,0,$AY304+7,1,7),"外")</f>
        <v>0</v>
      </c>
      <c r="BE312" s="111">
        <f ca="1">COUNTIF(OFFSET($C312,0,$AY304+14,1,7),"外")</f>
        <v>0</v>
      </c>
      <c r="BF312" s="111">
        <f ca="1">COUNTIF(OFFSET(C312,0,AY304+21,1,7),"外")</f>
        <v>0</v>
      </c>
      <c r="BG312" s="111">
        <f t="shared" ca="1" si="410"/>
        <v>0</v>
      </c>
    </row>
    <row r="313" spans="1:59" s="4" customFormat="1" ht="20.149999999999999" customHeight="1" outlineLevel="1" x14ac:dyDescent="0.2">
      <c r="B313" s="45" t="str">
        <f>IF($V$5&lt;&gt;"",$V$5,"-")</f>
        <v>-</v>
      </c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78"/>
      <c r="AH313" s="90" t="str">
        <f ca="1">IFERROR(IF(B313="-","-",IF(AY304=7,COUNTIF(OFFSET($C313,0,0,1,$AY304),"○")/(7-BB313),(COUNTIF(OFFSET($C313,0,0,1,$AY304),"○")+COUNTIF(OFFSET($C313,-14,DAY(EOMONTH(C302-1,0))-7+$AY304,1,7-$AY304),"○"))/(7-BB313))),"-")</f>
        <v>-</v>
      </c>
      <c r="AI313" s="89" t="str">
        <f ca="1">IF(B313="-","-",COUNTIF(OFFSET($C313,0,$AY304,1,7),"○")/7-BC313)</f>
        <v>-</v>
      </c>
      <c r="AJ313" s="89" t="str">
        <f ca="1">IF($B313="-","-",COUNTIF(OFFSET($C313,0,$AY304,1,7),"○")/7-BD313)</f>
        <v>-</v>
      </c>
      <c r="AK313" s="89" t="str">
        <f ca="1">IF($B313="-","-",COUNTIF(OFFSET($C313,0,$AY304,1,7),"○")/7-BE313)</f>
        <v>-</v>
      </c>
      <c r="AL313" s="105" t="str">
        <f ca="1">IF($B313="-","-",IF((AY312+SIGN(AY304))&lt;5,"-",COUNTIF(OFFSET(C313,0,AY304+21,1,7),"○")/(7-BF313)))</f>
        <v>-</v>
      </c>
      <c r="AM313" s="154">
        <f>AU313</f>
        <v>0</v>
      </c>
      <c r="AN313" s="41" t="str">
        <f t="shared" si="411"/>
        <v/>
      </c>
      <c r="AO313" s="66" t="str">
        <f t="shared" si="401"/>
        <v>-</v>
      </c>
      <c r="AP313" s="155">
        <f t="shared" si="402"/>
        <v>0</v>
      </c>
      <c r="AQ313" s="75" t="str">
        <f>IFERROR(AP313/AT313,"")</f>
        <v/>
      </c>
      <c r="AR313" s="150">
        <f>COUNT(C303:AG303)</f>
        <v>31</v>
      </c>
      <c r="AS313" s="157">
        <f t="shared" si="403"/>
        <v>0</v>
      </c>
      <c r="AT313" s="151">
        <f t="shared" si="404"/>
        <v>0</v>
      </c>
      <c r="AU313" s="151">
        <f t="shared" si="405"/>
        <v>0</v>
      </c>
      <c r="AV313" s="151">
        <f t="shared" si="406"/>
        <v>0</v>
      </c>
      <c r="AW313" s="40"/>
      <c r="AX313" s="195"/>
      <c r="AY313" s="197"/>
      <c r="BA313" s="111" t="s">
        <v>99</v>
      </c>
      <c r="BB313" s="111">
        <f ca="1">IF(AY304=7,COUNTIF(OFFSET($C313,0,0,1,$AY304),"外"),COUNTIF(OFFSET($C313,0,0,1,$AY304),"外")+COUNTIF(OFFSET($C313,-13,DAY(EOMONTH(C302-1,0))-7+$AY304,1,7-$AY304),"外"))</f>
        <v>0</v>
      </c>
      <c r="BC313" s="111">
        <f ca="1">COUNTIF(OFFSET($C313,0,$AY304,1,7),"外")</f>
        <v>0</v>
      </c>
      <c r="BD313" s="111">
        <f ca="1">COUNTIF(OFFSET($C313,0,$AY304+7,1,7),"外")</f>
        <v>0</v>
      </c>
      <c r="BE313" s="111">
        <f ca="1">COUNTIF(OFFSET($C313,0,$AY304+14,1,7),"外")</f>
        <v>0</v>
      </c>
      <c r="BF313" s="111">
        <f ca="1">COUNTIF(OFFSET(C313,0,AY304+21,1,7),"外")</f>
        <v>0</v>
      </c>
      <c r="BG313" s="111">
        <f ca="1">SUM(BB313:BF313)</f>
        <v>0</v>
      </c>
    </row>
    <row r="314" spans="1:59" s="4" customFormat="1" ht="20.149999999999999" customHeight="1" outlineLevel="1" thickBot="1" x14ac:dyDescent="0.25">
      <c r="B314" s="46" t="str">
        <f>IF($W$5&lt;&gt;"",$W$5,"-")</f>
        <v>-</v>
      </c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  <c r="AG314" s="55"/>
      <c r="AH314" s="91" t="str">
        <f ca="1">IFERROR(IF(B314="-","-",IF(AY304=7,COUNTIF(OFFSET($C314,0,0,1,$AY304),"○")/(7-BB314),(COUNTIF(OFFSET($C314,0,0,1,$AY304),"○")+COUNTIF(OFFSET($C314,-14,DAY(EOMONTH(C302-1,0))-7+$AY304,1,7-$AY304),"○"))/(7-BB314))),"-")</f>
        <v>-</v>
      </c>
      <c r="AI314" s="92" t="str">
        <f ca="1">IF(B314="-","-",COUNTIF(OFFSET($C314,0,$AY304,1,7),"○")/7-BC314)</f>
        <v>-</v>
      </c>
      <c r="AJ314" s="92" t="str">
        <f ca="1">IF($B314="-","-",COUNTIF(OFFSET($C314,0,$AY304,1,7),"○")/7-BD314)</f>
        <v>-</v>
      </c>
      <c r="AK314" s="92" t="str">
        <f ca="1">IF($B314="-","-",COUNTIF(OFFSET($C314,0,$AY304,1,7),"○")/7-BE314)</f>
        <v>-</v>
      </c>
      <c r="AL314" s="106" t="str">
        <f ca="1">IF($B314="-","-",IF((AY312+SIGN(AY304))&lt;5,"-",COUNTIF(OFFSET(C314,0,AY304+21,1,7),"○")/(7-BF314)))</f>
        <v>-</v>
      </c>
      <c r="AM314" s="64">
        <f t="shared" ref="AM314" si="412">AU314</f>
        <v>0</v>
      </c>
      <c r="AN314" s="48" t="str">
        <f>IFERROR(AM314/AS314,"")</f>
        <v/>
      </c>
      <c r="AO314" s="30" t="str">
        <f t="shared" si="401"/>
        <v>-</v>
      </c>
      <c r="AP314" s="71">
        <f t="shared" si="402"/>
        <v>0</v>
      </c>
      <c r="AQ314" s="72" t="str">
        <f t="shared" ref="AQ314" si="413">IFERROR(AP314/AT314,"")</f>
        <v/>
      </c>
      <c r="AR314" s="150">
        <f>COUNT(C303:AG303)</f>
        <v>31</v>
      </c>
      <c r="AS314" s="157">
        <f t="shared" si="403"/>
        <v>0</v>
      </c>
      <c r="AT314" s="151">
        <f t="shared" si="404"/>
        <v>0</v>
      </c>
      <c r="AU314" s="151">
        <f t="shared" si="405"/>
        <v>0</v>
      </c>
      <c r="AV314" s="151">
        <f t="shared" si="406"/>
        <v>0</v>
      </c>
      <c r="AW314" s="40"/>
      <c r="AX314" s="101"/>
      <c r="AY314" s="102"/>
      <c r="BA314" s="111" t="s">
        <v>100</v>
      </c>
      <c r="BB314" s="111">
        <f ca="1">IF(AY304=7,COUNTIF(OFFSET($C314,0,0,1,$AY304),"外"),COUNTIF(OFFSET($C314,0,0,1,$AY304),"外")+COUNTIF(OFFSET($C314,-13,DAY(EOMONTH(C302-1,0))-7+$AY304,1,7-$AY304),"外"))</f>
        <v>0</v>
      </c>
      <c r="BC314" s="111">
        <f ca="1">COUNTIF(OFFSET($C314,0,$AY304,1,7),"外")</f>
        <v>0</v>
      </c>
      <c r="BD314" s="111">
        <f ca="1">COUNTIF(OFFSET($C314,0,$AY304+7,1,7),"外")</f>
        <v>0</v>
      </c>
      <c r="BE314" s="111">
        <f ca="1">COUNTIF(OFFSET($C314,0,$AY304+14,1,7),"外")</f>
        <v>0</v>
      </c>
      <c r="BF314" s="111">
        <f ca="1">COUNTIF(OFFSET(C314,0,AY304+21,1,7),"外")</f>
        <v>0</v>
      </c>
      <c r="BG314" s="111">
        <f t="shared" ref="BG314" ca="1" si="414">SUM(BB314:BF314)</f>
        <v>0</v>
      </c>
    </row>
    <row r="315" spans="1:59" ht="13.5" outlineLevel="1" thickBot="1" x14ac:dyDescent="0.25">
      <c r="AV315" s="32"/>
    </row>
    <row r="316" spans="1:59" s="4" customFormat="1" ht="13" customHeight="1" outlineLevel="1" x14ac:dyDescent="0.2">
      <c r="A316" s="2"/>
      <c r="B316" s="83" t="s">
        <v>0</v>
      </c>
      <c r="C316" s="252">
        <f>DATE(YEAR(C302),MONTH(C302)+1,DAY(C302))</f>
        <v>46235</v>
      </c>
      <c r="D316" s="253"/>
      <c r="E316" s="253"/>
      <c r="F316" s="253"/>
      <c r="G316" s="253"/>
      <c r="H316" s="253"/>
      <c r="I316" s="253"/>
      <c r="J316" s="253"/>
      <c r="K316" s="253"/>
      <c r="L316" s="253"/>
      <c r="M316" s="253"/>
      <c r="N316" s="253"/>
      <c r="O316" s="253"/>
      <c r="P316" s="253"/>
      <c r="Q316" s="253"/>
      <c r="R316" s="253"/>
      <c r="S316" s="253"/>
      <c r="T316" s="253"/>
      <c r="U316" s="253"/>
      <c r="V316" s="253"/>
      <c r="W316" s="253"/>
      <c r="X316" s="253"/>
      <c r="Y316" s="253"/>
      <c r="Z316" s="253"/>
      <c r="AA316" s="253"/>
      <c r="AB316" s="253"/>
      <c r="AC316" s="253"/>
      <c r="AD316" s="253"/>
      <c r="AE316" s="253"/>
      <c r="AF316" s="253"/>
      <c r="AG316" s="253"/>
      <c r="AH316" s="254" t="s">
        <v>113</v>
      </c>
      <c r="AI316" s="255"/>
      <c r="AJ316" s="255"/>
      <c r="AK316" s="255"/>
      <c r="AL316" s="256"/>
      <c r="AM316" s="260" t="s">
        <v>46</v>
      </c>
      <c r="AN316" s="261"/>
      <c r="AO316" s="262"/>
      <c r="AP316" s="266" t="s">
        <v>11</v>
      </c>
      <c r="AQ316" s="267"/>
      <c r="AR316" s="270" t="s">
        <v>15</v>
      </c>
      <c r="AS316" s="206" t="s">
        <v>16</v>
      </c>
      <c r="AT316" s="221" t="s">
        <v>17</v>
      </c>
      <c r="AU316" s="241"/>
      <c r="AV316" s="241"/>
      <c r="AW316" s="40"/>
      <c r="AX316" s="242" t="s">
        <v>88</v>
      </c>
      <c r="AY316" s="243"/>
      <c r="AZ316" s="2"/>
      <c r="BA316" s="2"/>
      <c r="BB316" s="2"/>
      <c r="BC316" s="2"/>
      <c r="BD316" s="2"/>
      <c r="BE316" s="2"/>
      <c r="BF316" s="2"/>
      <c r="BG316" s="2"/>
    </row>
    <row r="317" spans="1:59" s="4" customFormat="1" ht="13" customHeight="1" outlineLevel="1" x14ac:dyDescent="0.2">
      <c r="A317" s="2"/>
      <c r="B317" s="10" t="s">
        <v>1</v>
      </c>
      <c r="C317" s="11">
        <f>DATE(YEAR(C316),MONTH(C316),DAY(C316))</f>
        <v>46235</v>
      </c>
      <c r="D317" s="11">
        <f>IF(MONTH(DATE(YEAR(C317),MONTH(C317),DAY(C317)+1))=MONTH($C316),DATE(YEAR(C317),MONTH(C317),DAY(C317)+1),"")</f>
        <v>46236</v>
      </c>
      <c r="E317" s="11">
        <f t="shared" ref="E317:AG317" si="415">IF(MONTH(DATE(YEAR(D317),MONTH(D317),DAY(D317)+1))=MONTH($C316),DATE(YEAR(D317),MONTH(D317),DAY(D317)+1),"")</f>
        <v>46237</v>
      </c>
      <c r="F317" s="16">
        <f t="shared" si="415"/>
        <v>46238</v>
      </c>
      <c r="G317" s="11">
        <f t="shared" si="415"/>
        <v>46239</v>
      </c>
      <c r="H317" s="11">
        <f t="shared" si="415"/>
        <v>46240</v>
      </c>
      <c r="I317" s="11">
        <f t="shared" si="415"/>
        <v>46241</v>
      </c>
      <c r="J317" s="11">
        <f t="shared" si="415"/>
        <v>46242</v>
      </c>
      <c r="K317" s="11">
        <f t="shared" si="415"/>
        <v>46243</v>
      </c>
      <c r="L317" s="11">
        <f t="shared" si="415"/>
        <v>46244</v>
      </c>
      <c r="M317" s="11">
        <f t="shared" si="415"/>
        <v>46245</v>
      </c>
      <c r="N317" s="11">
        <f t="shared" si="415"/>
        <v>46246</v>
      </c>
      <c r="O317" s="11">
        <f t="shared" si="415"/>
        <v>46247</v>
      </c>
      <c r="P317" s="11">
        <f t="shared" si="415"/>
        <v>46248</v>
      </c>
      <c r="Q317" s="11">
        <f t="shared" si="415"/>
        <v>46249</v>
      </c>
      <c r="R317" s="11">
        <f t="shared" si="415"/>
        <v>46250</v>
      </c>
      <c r="S317" s="11">
        <f t="shared" si="415"/>
        <v>46251</v>
      </c>
      <c r="T317" s="11">
        <f t="shared" si="415"/>
        <v>46252</v>
      </c>
      <c r="U317" s="11">
        <f t="shared" si="415"/>
        <v>46253</v>
      </c>
      <c r="V317" s="11">
        <f t="shared" si="415"/>
        <v>46254</v>
      </c>
      <c r="W317" s="11">
        <f t="shared" si="415"/>
        <v>46255</v>
      </c>
      <c r="X317" s="11">
        <f t="shared" si="415"/>
        <v>46256</v>
      </c>
      <c r="Y317" s="11">
        <f t="shared" si="415"/>
        <v>46257</v>
      </c>
      <c r="Z317" s="11">
        <f t="shared" si="415"/>
        <v>46258</v>
      </c>
      <c r="AA317" s="11">
        <f t="shared" si="415"/>
        <v>46259</v>
      </c>
      <c r="AB317" s="11">
        <f t="shared" si="415"/>
        <v>46260</v>
      </c>
      <c r="AC317" s="11">
        <f t="shared" si="415"/>
        <v>46261</v>
      </c>
      <c r="AD317" s="11">
        <f t="shared" si="415"/>
        <v>46262</v>
      </c>
      <c r="AE317" s="11">
        <f t="shared" si="415"/>
        <v>46263</v>
      </c>
      <c r="AF317" s="11">
        <f t="shared" si="415"/>
        <v>46264</v>
      </c>
      <c r="AG317" s="29">
        <f t="shared" si="415"/>
        <v>46265</v>
      </c>
      <c r="AH317" s="257"/>
      <c r="AI317" s="258"/>
      <c r="AJ317" s="258"/>
      <c r="AK317" s="258"/>
      <c r="AL317" s="259"/>
      <c r="AM317" s="263"/>
      <c r="AN317" s="264"/>
      <c r="AO317" s="265"/>
      <c r="AP317" s="268"/>
      <c r="AQ317" s="269"/>
      <c r="AR317" s="271"/>
      <c r="AS317" s="207"/>
      <c r="AT317" s="221"/>
      <c r="AU317" s="241"/>
      <c r="AV317" s="241"/>
      <c r="AW317" s="40"/>
      <c r="AX317" s="244"/>
      <c r="AY317" s="245"/>
      <c r="AZ317" s="2"/>
      <c r="BA317" s="2"/>
      <c r="BB317" s="2"/>
      <c r="BC317" s="2"/>
      <c r="BD317" s="2"/>
      <c r="BE317" s="2"/>
      <c r="BF317" s="2"/>
      <c r="BG317" s="2"/>
    </row>
    <row r="318" spans="1:59" s="4" customFormat="1" ht="13" customHeight="1" outlineLevel="1" x14ac:dyDescent="0.2">
      <c r="A318" s="2"/>
      <c r="B318" s="10" t="s">
        <v>2</v>
      </c>
      <c r="C318" s="12" t="str">
        <f t="shared" ref="C318:AG318" si="416">TEXT(C317,"aaa")</f>
        <v>土</v>
      </c>
      <c r="D318" s="12" t="str">
        <f t="shared" si="416"/>
        <v>日</v>
      </c>
      <c r="E318" s="12" t="str">
        <f t="shared" si="416"/>
        <v>月</v>
      </c>
      <c r="F318" s="17" t="str">
        <f t="shared" si="416"/>
        <v>火</v>
      </c>
      <c r="G318" s="12" t="str">
        <f t="shared" si="416"/>
        <v>水</v>
      </c>
      <c r="H318" s="12" t="str">
        <f t="shared" si="416"/>
        <v>木</v>
      </c>
      <c r="I318" s="12" t="str">
        <f t="shared" si="416"/>
        <v>金</v>
      </c>
      <c r="J318" s="12" t="str">
        <f t="shared" si="416"/>
        <v>土</v>
      </c>
      <c r="K318" s="12" t="str">
        <f t="shared" si="416"/>
        <v>日</v>
      </c>
      <c r="L318" s="12" t="str">
        <f t="shared" si="416"/>
        <v>月</v>
      </c>
      <c r="M318" s="12" t="str">
        <f t="shared" si="416"/>
        <v>火</v>
      </c>
      <c r="N318" s="12" t="str">
        <f t="shared" si="416"/>
        <v>水</v>
      </c>
      <c r="O318" s="12" t="str">
        <f t="shared" si="416"/>
        <v>木</v>
      </c>
      <c r="P318" s="12" t="str">
        <f t="shared" si="416"/>
        <v>金</v>
      </c>
      <c r="Q318" s="12" t="str">
        <f t="shared" si="416"/>
        <v>土</v>
      </c>
      <c r="R318" s="12" t="str">
        <f t="shared" si="416"/>
        <v>日</v>
      </c>
      <c r="S318" s="12" t="str">
        <f t="shared" si="416"/>
        <v>月</v>
      </c>
      <c r="T318" s="12" t="str">
        <f t="shared" si="416"/>
        <v>火</v>
      </c>
      <c r="U318" s="12" t="str">
        <f t="shared" si="416"/>
        <v>水</v>
      </c>
      <c r="V318" s="12" t="str">
        <f t="shared" si="416"/>
        <v>木</v>
      </c>
      <c r="W318" s="12" t="str">
        <f t="shared" si="416"/>
        <v>金</v>
      </c>
      <c r="X318" s="12" t="str">
        <f t="shared" si="416"/>
        <v>土</v>
      </c>
      <c r="Y318" s="12" t="str">
        <f t="shared" si="416"/>
        <v>日</v>
      </c>
      <c r="Z318" s="12" t="str">
        <f t="shared" si="416"/>
        <v>月</v>
      </c>
      <c r="AA318" s="12" t="str">
        <f t="shared" si="416"/>
        <v>火</v>
      </c>
      <c r="AB318" s="12" t="str">
        <f t="shared" si="416"/>
        <v>水</v>
      </c>
      <c r="AC318" s="12" t="str">
        <f t="shared" si="416"/>
        <v>木</v>
      </c>
      <c r="AD318" s="12" t="str">
        <f t="shared" si="416"/>
        <v>金</v>
      </c>
      <c r="AE318" s="12" t="str">
        <f t="shared" si="416"/>
        <v>土</v>
      </c>
      <c r="AF318" s="12" t="str">
        <f t="shared" si="416"/>
        <v>日</v>
      </c>
      <c r="AG318" s="78" t="str">
        <f t="shared" si="416"/>
        <v>月</v>
      </c>
      <c r="AH318" s="246" t="s">
        <v>83</v>
      </c>
      <c r="AI318" s="247" t="s">
        <v>84</v>
      </c>
      <c r="AJ318" s="247" t="s">
        <v>85</v>
      </c>
      <c r="AK318" s="247" t="s">
        <v>86</v>
      </c>
      <c r="AL318" s="248" t="s">
        <v>87</v>
      </c>
      <c r="AM318" s="249" t="s">
        <v>40</v>
      </c>
      <c r="AN318" s="228" t="s">
        <v>12</v>
      </c>
      <c r="AO318" s="231" t="s">
        <v>47</v>
      </c>
      <c r="AP318" s="234" t="s">
        <v>40</v>
      </c>
      <c r="AQ318" s="237" t="s">
        <v>13</v>
      </c>
      <c r="AR318" s="240"/>
      <c r="AS318" s="221"/>
      <c r="AT318" s="221"/>
      <c r="AU318" s="149"/>
      <c r="AV318" s="149"/>
      <c r="AW318" s="40"/>
      <c r="AX318" s="223" t="s">
        <v>89</v>
      </c>
      <c r="AY318" s="224">
        <f>ABS(IF(WEEKDAY(C316,3)=0,7,WEEKDAY(C316,3)-7))</f>
        <v>2</v>
      </c>
      <c r="AZ318" s="2"/>
      <c r="BA318" s="2"/>
      <c r="BB318" s="2"/>
      <c r="BC318" s="2"/>
      <c r="BD318" s="2"/>
      <c r="BE318" s="2"/>
      <c r="BF318" s="2"/>
      <c r="BG318" s="2"/>
    </row>
    <row r="319" spans="1:59" s="4" customFormat="1" ht="22.5" customHeight="1" outlineLevel="1" x14ac:dyDescent="0.2">
      <c r="A319" s="3"/>
      <c r="B319" s="225" t="s">
        <v>3</v>
      </c>
      <c r="C319" s="218" t="str">
        <f>IFERROR(VLOOKUP(C317,祝日一覧!$A:$C,3,FALSE),"")</f>
        <v/>
      </c>
      <c r="D319" s="218" t="str">
        <f>IFERROR(VLOOKUP(D317,祝日一覧!$A:$C,3,FALSE),"")</f>
        <v/>
      </c>
      <c r="E319" s="218" t="str">
        <f>IFERROR(VLOOKUP(E317,祝日一覧!$A:$C,3,FALSE),"")</f>
        <v/>
      </c>
      <c r="F319" s="218" t="str">
        <f>IFERROR(VLOOKUP(F317,祝日一覧!$A:$C,3,FALSE),"")</f>
        <v/>
      </c>
      <c r="G319" s="218" t="str">
        <f>IFERROR(VLOOKUP(G317,祝日一覧!$A:$C,3,FALSE),"")</f>
        <v/>
      </c>
      <c r="H319" s="218" t="str">
        <f>IFERROR(VLOOKUP(H317,祝日一覧!$A:$C,3,FALSE),"")</f>
        <v/>
      </c>
      <c r="I319" s="218" t="str">
        <f>IFERROR(VLOOKUP(I317,祝日一覧!$A:$C,3,FALSE),"")</f>
        <v/>
      </c>
      <c r="J319" s="218" t="str">
        <f>IFERROR(VLOOKUP(J317,祝日一覧!$A:$C,3,FALSE),"")</f>
        <v/>
      </c>
      <c r="K319" s="218" t="str">
        <f>IFERROR(VLOOKUP(K317,祝日一覧!$A:$C,3,FALSE),"")</f>
        <v/>
      </c>
      <c r="L319" s="218" t="str">
        <f>IFERROR(VLOOKUP(L317,祝日一覧!$A:$C,3,FALSE),"")</f>
        <v/>
      </c>
      <c r="M319" s="218" t="str">
        <f>IFERROR(VLOOKUP(M317,祝日一覧!$A:$C,3,FALSE),"")</f>
        <v>山の日</v>
      </c>
      <c r="N319" s="218" t="str">
        <f>IFERROR(VLOOKUP(N317,祝日一覧!$A:$C,3,FALSE),"")</f>
        <v/>
      </c>
      <c r="O319" s="218" t="str">
        <f>IFERROR(VLOOKUP(O317,祝日一覧!$A:$C,3,FALSE),"")</f>
        <v/>
      </c>
      <c r="P319" s="218" t="str">
        <f>IFERROR(VLOOKUP(P317,祝日一覧!$A:$C,3,FALSE),"")</f>
        <v/>
      </c>
      <c r="Q319" s="218" t="str">
        <f>IFERROR(VLOOKUP(Q317,祝日一覧!$A:$C,3,FALSE),"")</f>
        <v/>
      </c>
      <c r="R319" s="218" t="str">
        <f>IFERROR(VLOOKUP(R317,祝日一覧!$A:$C,3,FALSE),"")</f>
        <v/>
      </c>
      <c r="S319" s="218" t="str">
        <f>IFERROR(VLOOKUP(S317,祝日一覧!$A:$C,3,FALSE),"")</f>
        <v/>
      </c>
      <c r="T319" s="218" t="str">
        <f>IFERROR(VLOOKUP(T317,祝日一覧!$A:$C,3,FALSE),"")</f>
        <v/>
      </c>
      <c r="U319" s="218" t="str">
        <f>IFERROR(VLOOKUP(U317,祝日一覧!$A:$C,3,FALSE),"")</f>
        <v/>
      </c>
      <c r="V319" s="218" t="str">
        <f>IFERROR(VLOOKUP(V317,祝日一覧!$A:$C,3,FALSE),"")</f>
        <v/>
      </c>
      <c r="W319" s="218" t="str">
        <f>IFERROR(VLOOKUP(W317,祝日一覧!$A:$C,3,FALSE),"")</f>
        <v/>
      </c>
      <c r="X319" s="218" t="str">
        <f>IFERROR(VLOOKUP(X317,祝日一覧!$A:$C,3,FALSE),"")</f>
        <v/>
      </c>
      <c r="Y319" s="218" t="str">
        <f>IFERROR(VLOOKUP(Y317,祝日一覧!$A:$C,3,FALSE),"")</f>
        <v/>
      </c>
      <c r="Z319" s="218" t="str">
        <f>IFERROR(VLOOKUP(Z317,祝日一覧!$A:$C,3,FALSE),"")</f>
        <v/>
      </c>
      <c r="AA319" s="218" t="str">
        <f>IFERROR(VLOOKUP(AA317,祝日一覧!$A:$C,3,FALSE),"")</f>
        <v/>
      </c>
      <c r="AB319" s="218" t="str">
        <f>IFERROR(VLOOKUP(AB317,祝日一覧!$A:$C,3,FALSE),"")</f>
        <v/>
      </c>
      <c r="AC319" s="218" t="str">
        <f>IFERROR(VLOOKUP(AC317,祝日一覧!$A:$C,3,FALSE),"")</f>
        <v/>
      </c>
      <c r="AD319" s="218" t="str">
        <f>IFERROR(VLOOKUP(AD317,祝日一覧!$A:$C,3,FALSE),"")</f>
        <v/>
      </c>
      <c r="AE319" s="218" t="str">
        <f>IFERROR(VLOOKUP(AE317,祝日一覧!$A:$C,3,FALSE),"")</f>
        <v/>
      </c>
      <c r="AF319" s="218" t="str">
        <f>IFERROR(VLOOKUP(AF317,祝日一覧!$A:$C,3,FALSE),"")</f>
        <v/>
      </c>
      <c r="AG319" s="208" t="str">
        <f>IFERROR(VLOOKUP(AG317,祝日一覧!$A:$C,3,FALSE),"")</f>
        <v/>
      </c>
      <c r="AH319" s="246"/>
      <c r="AI319" s="247"/>
      <c r="AJ319" s="247"/>
      <c r="AK319" s="247"/>
      <c r="AL319" s="248"/>
      <c r="AM319" s="250"/>
      <c r="AN319" s="229"/>
      <c r="AO319" s="232"/>
      <c r="AP319" s="235"/>
      <c r="AQ319" s="238"/>
      <c r="AR319" s="240"/>
      <c r="AS319" s="221"/>
      <c r="AT319" s="222"/>
      <c r="AU319" s="148"/>
      <c r="AV319" s="149"/>
      <c r="AW319" s="40"/>
      <c r="AX319" s="223"/>
      <c r="AY319" s="224"/>
      <c r="AZ319" s="3"/>
      <c r="BA319" s="3"/>
      <c r="BB319" s="3"/>
      <c r="BC319" s="3"/>
      <c r="BD319" s="3"/>
      <c r="BE319" s="3"/>
      <c r="BF319" s="3"/>
      <c r="BG319" s="3"/>
    </row>
    <row r="320" spans="1:59" s="4" customFormat="1" ht="40.5" customHeight="1" outlineLevel="1" x14ac:dyDescent="0.2">
      <c r="A320" s="3"/>
      <c r="B320" s="226"/>
      <c r="C320" s="219"/>
      <c r="D320" s="219"/>
      <c r="E320" s="219"/>
      <c r="F320" s="219"/>
      <c r="G320" s="219"/>
      <c r="H320" s="219"/>
      <c r="I320" s="219"/>
      <c r="J320" s="219"/>
      <c r="K320" s="219"/>
      <c r="L320" s="219"/>
      <c r="M320" s="219"/>
      <c r="N320" s="219"/>
      <c r="O320" s="219"/>
      <c r="P320" s="219"/>
      <c r="Q320" s="219"/>
      <c r="R320" s="219"/>
      <c r="S320" s="219"/>
      <c r="T320" s="219"/>
      <c r="U320" s="219"/>
      <c r="V320" s="219"/>
      <c r="W320" s="219"/>
      <c r="X320" s="219"/>
      <c r="Y320" s="219"/>
      <c r="Z320" s="219"/>
      <c r="AA320" s="219"/>
      <c r="AB320" s="219"/>
      <c r="AC320" s="219"/>
      <c r="AD320" s="219"/>
      <c r="AE320" s="219"/>
      <c r="AF320" s="219"/>
      <c r="AG320" s="209"/>
      <c r="AH320" s="93" t="str">
        <f>IF($AY318=7,DBCS(1&amp;"日～"&amp;7&amp;"日"),DBCS("前"&amp;DAY(EOMONTH($C316-1,0))-6+$AY318&amp;"日～"&amp;$AY318&amp;"日"))</f>
        <v>前２７日～２日</v>
      </c>
      <c r="AI320" s="112" t="str">
        <f>DBCS($AY318+1&amp;"日～"&amp;$AY318+7&amp;"日")</f>
        <v>３日～９日</v>
      </c>
      <c r="AJ320" s="112" t="str">
        <f>DBCS($AY318+8&amp;"日～"&amp;$AY318+14&amp;"日")</f>
        <v>１０日～１６日</v>
      </c>
      <c r="AK320" s="112" t="str">
        <f>DBCS($AY318+15&amp;"日～"&amp;$AY318+21&amp;"日")</f>
        <v>１７日～２３日</v>
      </c>
      <c r="AL320" s="113" t="str">
        <f>IF(AND(AY318=7,AY322=0),"-",IF($AY326=3,"-",DBCS($AY318+22&amp;"日～"&amp;$AY318+28&amp;"日")))</f>
        <v>２４日～３０日</v>
      </c>
      <c r="AM320" s="250"/>
      <c r="AN320" s="229"/>
      <c r="AO320" s="232"/>
      <c r="AP320" s="235"/>
      <c r="AQ320" s="238"/>
      <c r="AR320" s="152"/>
      <c r="AS320" s="147"/>
      <c r="AT320" s="147"/>
      <c r="AU320" s="156"/>
      <c r="AV320" s="156"/>
      <c r="AW320" s="40"/>
      <c r="AX320" s="99" t="s">
        <v>90</v>
      </c>
      <c r="AY320" s="100">
        <f>DAY(EOMONTH(C316,0))</f>
        <v>31</v>
      </c>
      <c r="AZ320" s="3"/>
      <c r="BA320" s="211" t="s">
        <v>105</v>
      </c>
      <c r="BB320" s="212"/>
      <c r="BC320" s="212"/>
      <c r="BD320" s="212"/>
      <c r="BE320" s="212"/>
      <c r="BF320" s="212"/>
      <c r="BG320" s="213"/>
    </row>
    <row r="321" spans="1:59" s="4" customFormat="1" ht="18.5" customHeight="1" outlineLevel="1" x14ac:dyDescent="0.2">
      <c r="A321" s="3"/>
      <c r="B321" s="226"/>
      <c r="C321" s="219"/>
      <c r="D321" s="219"/>
      <c r="E321" s="219"/>
      <c r="F321" s="219"/>
      <c r="G321" s="219"/>
      <c r="H321" s="219"/>
      <c r="I321" s="219"/>
      <c r="J321" s="219"/>
      <c r="K321" s="219"/>
      <c r="L321" s="219"/>
      <c r="M321" s="219"/>
      <c r="N321" s="219"/>
      <c r="O321" s="219"/>
      <c r="P321" s="219"/>
      <c r="Q321" s="219"/>
      <c r="R321" s="219"/>
      <c r="S321" s="219"/>
      <c r="T321" s="219"/>
      <c r="U321" s="219"/>
      <c r="V321" s="219"/>
      <c r="W321" s="219"/>
      <c r="X321" s="219"/>
      <c r="Y321" s="219"/>
      <c r="Z321" s="219"/>
      <c r="AA321" s="219"/>
      <c r="AB321" s="219"/>
      <c r="AC321" s="219"/>
      <c r="AD321" s="219"/>
      <c r="AE321" s="219"/>
      <c r="AF321" s="219"/>
      <c r="AG321" s="209"/>
      <c r="AH321" s="93" t="str">
        <f ca="1">IF(AH322&gt;=0.285,"達成","未")</f>
        <v>未</v>
      </c>
      <c r="AI321" s="166" t="str">
        <f ca="1">IF(AI322&gt;=0.285,"達成","未")</f>
        <v>未</v>
      </c>
      <c r="AJ321" s="166" t="str">
        <f t="shared" ref="AJ321" ca="1" si="417">IF(AJ322&gt;=0.285,"達成","未")</f>
        <v>未</v>
      </c>
      <c r="AK321" s="166" t="str">
        <f t="shared" ref="AK321" ca="1" si="418">IF(AK322&gt;=0.285,"達成","未")</f>
        <v>未</v>
      </c>
      <c r="AL321" s="167" t="str">
        <f ca="1">IF(AL322="-","-",IF(AL322&gt;=0.285,"達成","未"))</f>
        <v>未</v>
      </c>
      <c r="AM321" s="251"/>
      <c r="AN321" s="230"/>
      <c r="AO321" s="233"/>
      <c r="AP321" s="236"/>
      <c r="AQ321" s="239"/>
      <c r="AR321" s="163"/>
      <c r="AS321" s="164"/>
      <c r="AT321" s="164"/>
      <c r="AU321" s="165"/>
      <c r="AV321" s="165"/>
      <c r="AW321" s="40"/>
      <c r="AX321" s="99"/>
      <c r="AY321" s="100"/>
      <c r="AZ321" s="3"/>
      <c r="BA321" s="160"/>
      <c r="BB321" s="161"/>
      <c r="BC321" s="161"/>
      <c r="BD321" s="161"/>
      <c r="BE321" s="161"/>
      <c r="BF321" s="161"/>
      <c r="BG321" s="162"/>
    </row>
    <row r="322" spans="1:59" s="4" customFormat="1" ht="20.149999999999999" customHeight="1" outlineLevel="1" thickBot="1" x14ac:dyDescent="0.25">
      <c r="B322" s="227"/>
      <c r="C322" s="220"/>
      <c r="D322" s="220"/>
      <c r="E322" s="220"/>
      <c r="F322" s="220"/>
      <c r="G322" s="220"/>
      <c r="H322" s="220"/>
      <c r="I322" s="220"/>
      <c r="J322" s="220"/>
      <c r="K322" s="220"/>
      <c r="L322" s="220"/>
      <c r="M322" s="220"/>
      <c r="N322" s="220"/>
      <c r="O322" s="220"/>
      <c r="P322" s="220"/>
      <c r="Q322" s="220"/>
      <c r="R322" s="220"/>
      <c r="S322" s="220"/>
      <c r="T322" s="220"/>
      <c r="U322" s="220"/>
      <c r="V322" s="220"/>
      <c r="W322" s="220"/>
      <c r="X322" s="220"/>
      <c r="Y322" s="220"/>
      <c r="Z322" s="220"/>
      <c r="AA322" s="220"/>
      <c r="AB322" s="220"/>
      <c r="AC322" s="220"/>
      <c r="AD322" s="220"/>
      <c r="AE322" s="220"/>
      <c r="AF322" s="220"/>
      <c r="AG322" s="210"/>
      <c r="AH322" s="114">
        <f ca="1">AVERAGE(AH323:AH328)</f>
        <v>0</v>
      </c>
      <c r="AI322" s="115">
        <f t="shared" ref="AI322:AK322" ca="1" si="419">AVERAGE(AI323:AI328)</f>
        <v>0</v>
      </c>
      <c r="AJ322" s="115">
        <f t="shared" ca="1" si="419"/>
        <v>0</v>
      </c>
      <c r="AK322" s="115">
        <f t="shared" ca="1" si="419"/>
        <v>0</v>
      </c>
      <c r="AL322" s="104">
        <f ca="1">IFERROR(AVERAGE(AL323:AL328),"-")</f>
        <v>0</v>
      </c>
      <c r="AM322" s="64"/>
      <c r="AN322" s="48">
        <f>AVERAGE(AN323:AN328)</f>
        <v>0</v>
      </c>
      <c r="AO322" s="30" t="str">
        <f>IF(AN322&gt;=0.285,"達成","未")</f>
        <v>未</v>
      </c>
      <c r="AP322" s="71"/>
      <c r="AQ322" s="72">
        <f>AVERAGE(AQ323:AQ328)</f>
        <v>7.6420306365107812E-2</v>
      </c>
      <c r="AR322" s="62" t="s">
        <v>15</v>
      </c>
      <c r="AS322" s="49" t="s">
        <v>16</v>
      </c>
      <c r="AT322" s="50" t="s">
        <v>58</v>
      </c>
      <c r="AU322" s="38" t="s">
        <v>56</v>
      </c>
      <c r="AV322" s="153" t="s">
        <v>57</v>
      </c>
      <c r="AW322" s="60" t="s">
        <v>66</v>
      </c>
      <c r="AX322" s="214" t="s">
        <v>91</v>
      </c>
      <c r="AY322" s="215">
        <f>MOD(AY320-AY318,7)</f>
        <v>1</v>
      </c>
      <c r="AZ322" s="97" t="s">
        <v>106</v>
      </c>
      <c r="BA322" s="111"/>
      <c r="BB322" s="111" t="s">
        <v>83</v>
      </c>
      <c r="BC322" s="111" t="s">
        <v>84</v>
      </c>
      <c r="BD322" s="111" t="s">
        <v>85</v>
      </c>
      <c r="BE322" s="111" t="s">
        <v>86</v>
      </c>
      <c r="BF322" s="111" t="s">
        <v>87</v>
      </c>
      <c r="BG322" s="111" t="s">
        <v>101</v>
      </c>
    </row>
    <row r="323" spans="1:59" s="4" customFormat="1" ht="20.149999999999999" customHeight="1" outlineLevel="1" x14ac:dyDescent="0.2">
      <c r="B323" s="51" t="str">
        <f>IF($R$5&lt;&gt;"",$R$5,"-")</f>
        <v>A</v>
      </c>
      <c r="C323" s="84"/>
      <c r="D323" s="84"/>
      <c r="E323" s="84"/>
      <c r="F323" s="84"/>
      <c r="G323" s="84"/>
      <c r="H323" s="84"/>
      <c r="I323" s="84"/>
      <c r="J323" s="84"/>
      <c r="K323" s="84"/>
      <c r="L323" s="84"/>
      <c r="M323" s="84"/>
      <c r="N323" s="84"/>
      <c r="O323" s="84"/>
      <c r="P323" s="84"/>
      <c r="Q323" s="84"/>
      <c r="R323" s="84"/>
      <c r="S323" s="84"/>
      <c r="T323" s="84"/>
      <c r="U323" s="84"/>
      <c r="V323" s="84"/>
      <c r="W323" s="84"/>
      <c r="X323" s="84"/>
      <c r="Y323" s="84"/>
      <c r="Z323" s="84"/>
      <c r="AA323" s="84"/>
      <c r="AB323" s="84"/>
      <c r="AC323" s="84"/>
      <c r="AD323" s="84"/>
      <c r="AE323" s="84"/>
      <c r="AF323" s="84"/>
      <c r="AG323" s="61"/>
      <c r="AH323" s="122">
        <f ca="1">IFERROR(IF(B323="-","-",IF(AY318=7,COUNTIF(OFFSET($C323,0,0,1,$AY318),"○")/(7-BB323),(COUNTIF(OFFSET($C323,0,0,1,$AY318),"○")+COUNTIF(OFFSET($C323,-14,DAY(EOMONTH(C316-1,0))-7+$AY318,1,7-$AY318),"○"))/(7-BB323))),"-")</f>
        <v>0</v>
      </c>
      <c r="AI323" s="116">
        <f ca="1">IF($B323="-","-",COUNTIF(OFFSET($C323,0,$AY318,1,7),"○")/7-BC323)</f>
        <v>0</v>
      </c>
      <c r="AJ323" s="145">
        <f ca="1">IF($B323="-","-",COUNTIF(OFFSET($C323,0,$AY318,1,7),"○")/7-BD323)</f>
        <v>0</v>
      </c>
      <c r="AK323" s="145">
        <f ca="1">IF($B323="-","-",COUNTIF(OFFSET($C323,0,$AY318,1,7),"○")/7-BE323)</f>
        <v>0</v>
      </c>
      <c r="AL323" s="146">
        <f ca="1">IF($B323="-","-",IF((AY326+SIGN(AY318))&lt;5,"-",COUNTIF(OFFSET(C323,0,AY318+21,1,7),"○")/(7-BF323)))</f>
        <v>0</v>
      </c>
      <c r="AM323" s="65">
        <f>AU323</f>
        <v>0</v>
      </c>
      <c r="AN323" s="41">
        <f>IFERROR(AM323/AS323,"")</f>
        <v>0</v>
      </c>
      <c r="AO323" s="67" t="str">
        <f t="shared" ref="AO323:AO328" si="420">IFERROR(IF(B323="-",B323,IF(AM323/AS323&gt;=0.285,"達成","未")),"-")</f>
        <v>未</v>
      </c>
      <c r="AP323" s="73">
        <f t="shared" ref="AP323:AP328" si="421">AV323</f>
        <v>58</v>
      </c>
      <c r="AQ323" s="74">
        <f>IFERROR(AP323/AT323,"")</f>
        <v>8.3815028901734104E-2</v>
      </c>
      <c r="AR323" s="150">
        <f>COUNT(C317:AG317)</f>
        <v>31</v>
      </c>
      <c r="AS323" s="157">
        <f t="shared" ref="AS323:AS328" si="422">IF(OR(B323="-",B323=""),0,IFERROR(AR323-COUNTIF(C323:AG323,"外"),))</f>
        <v>31</v>
      </c>
      <c r="AT323" s="151">
        <f t="shared" ref="AT323:AT328" si="423">AS323+AT309</f>
        <v>692</v>
      </c>
      <c r="AU323" s="151">
        <f t="shared" ref="AU323:AU328" si="424">COUNTIF(C323:AG323,"○")</f>
        <v>0</v>
      </c>
      <c r="AV323" s="151">
        <f t="shared" ref="AV323:AV328" si="425">AV309+AU323</f>
        <v>58</v>
      </c>
      <c r="AW323" s="98">
        <f>IF(C316&gt;DATE($K$6,$M$6,1),0,IF(SUM(AS323:AS328)=0,1,IF(AO322="達成",1,0)))</f>
        <v>0</v>
      </c>
      <c r="AX323" s="214"/>
      <c r="AY323" s="215"/>
      <c r="AZ323" s="98">
        <f>IF(C316&gt;DATE($K$6,$M$6,1),0,IF(SUM(AS323:AS328)=0,1,IF(AND(AH322&gt;0.285,AI322&gt;0.285,AJ322&gt;0.285,AK322&gt;0.285,AL322&gt;0.285),1,0)))</f>
        <v>0</v>
      </c>
      <c r="BA323" s="111" t="s">
        <v>95</v>
      </c>
      <c r="BB323" s="111">
        <f ca="1">IF(AY318=7,COUNTIF(OFFSET($C323,0,0,1,$AY318),"外"),COUNTIF(OFFSET($C323,0,0,1,$AY318),"外")+COUNTIF(OFFSET($C323,-13,DAY(EOMONTH(C316-1,0))-7+$AY318,1,7-$AY318),"外"))</f>
        <v>0</v>
      </c>
      <c r="BC323" s="111">
        <f ca="1">COUNTIF(OFFSET($C323,0,$AY318,1,7),"外")</f>
        <v>0</v>
      </c>
      <c r="BD323" s="111">
        <f ca="1">COUNTIF(OFFSET($C323,0,$AY318+7,1,7),"外")</f>
        <v>0</v>
      </c>
      <c r="BE323" s="111">
        <f ca="1">COUNTIF(OFFSET($C323,0,$AY318+14,1,7),"外")</f>
        <v>0</v>
      </c>
      <c r="BF323" s="111">
        <f ca="1">COUNTIF(OFFSET(C323,0,AY318+21,1,7),"外")</f>
        <v>0</v>
      </c>
      <c r="BG323" s="111">
        <f ca="1">SUM(BB323:BF323)</f>
        <v>0</v>
      </c>
    </row>
    <row r="324" spans="1:59" s="4" customFormat="1" ht="20.149999999999999" customHeight="1" outlineLevel="1" x14ac:dyDescent="0.2">
      <c r="B324" s="45" t="str">
        <f>IF($S$5&lt;&gt;"",$S$5,"-")</f>
        <v>B</v>
      </c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78"/>
      <c r="AH324" s="90">
        <f ca="1">IFERROR(IF(B309="-","-",IF(AY318=7,COUNTIF(OFFSET($C324,0,0,1,$AY318),"○")/(7-BB324),(COUNTIF(OFFSET($C324,0,0,1,$AY318),"○")+COUNTIF(OFFSET($C324,-14,DAY(EOMONTH(C316-1,0))-7+$AY318,1,7-$AY318),"○"))/(7-BB324))),"-")</f>
        <v>0</v>
      </c>
      <c r="AI324" s="89">
        <f ca="1">IF(B324="-","-",COUNTIF(OFFSET($C324,0,$AY318,1,7),"○")/7-BC324)</f>
        <v>0</v>
      </c>
      <c r="AJ324" s="89">
        <f ca="1">IF($B324="-","-",COUNTIF(OFFSET($C324,0,$AY319,1,7),"○")/7-BD324)</f>
        <v>0</v>
      </c>
      <c r="AK324" s="89">
        <f ca="1">IF($B324="-","-",COUNTIF(OFFSET($C324,0,$AY318,1,7),"○")/7-BE324)</f>
        <v>0</v>
      </c>
      <c r="AL324" s="105">
        <f ca="1">IF($B324="-","-",IF((AY326+SIGN(AY318))&lt;5,"-",COUNTIF(OFFSET(C324,0,AY318+21,1,7),"○")/(7-BF324)))</f>
        <v>0</v>
      </c>
      <c r="AM324" s="154">
        <f t="shared" ref="AM324:AM326" si="426">AU324</f>
        <v>0</v>
      </c>
      <c r="AN324" s="41">
        <f t="shared" ref="AN324" si="427">IFERROR(AM324/AS324,"")</f>
        <v>0</v>
      </c>
      <c r="AO324" s="66" t="str">
        <f t="shared" si="420"/>
        <v>未</v>
      </c>
      <c r="AP324" s="155">
        <f t="shared" si="421"/>
        <v>49</v>
      </c>
      <c r="AQ324" s="75">
        <f t="shared" ref="AQ324:AQ326" si="428">IFERROR(AP324/AT324,"")</f>
        <v>7.153284671532846E-2</v>
      </c>
      <c r="AR324" s="150">
        <f>COUNT(C317:AG317)</f>
        <v>31</v>
      </c>
      <c r="AS324" s="157">
        <f t="shared" si="422"/>
        <v>31</v>
      </c>
      <c r="AT324" s="151">
        <f t="shared" si="423"/>
        <v>685</v>
      </c>
      <c r="AU324" s="151">
        <f t="shared" si="424"/>
        <v>0</v>
      </c>
      <c r="AV324" s="151">
        <f t="shared" si="425"/>
        <v>49</v>
      </c>
      <c r="AW324" s="40"/>
      <c r="AX324" s="216" t="s">
        <v>92</v>
      </c>
      <c r="AY324" s="196">
        <f>SIGN(AY318)+SIGN(AY322)+AY326</f>
        <v>6</v>
      </c>
      <c r="BA324" s="111" t="s">
        <v>96</v>
      </c>
      <c r="BB324" s="111">
        <f ca="1">IF(AY318=7,COUNTIF(OFFSET($C324,0,0,1,$AY318),"外"),COUNTIF(OFFSET($C324,0,0,1,$AY318),"外")+COUNTIF(OFFSET($C324,-13,DAY(EOMONTH(C316-1,0))-7+$AY318,1,7-$AY318),"外"))</f>
        <v>0</v>
      </c>
      <c r="BC324" s="111">
        <f ca="1">COUNTIF(OFFSET($C324,0,$AY318,1,7),"外")</f>
        <v>0</v>
      </c>
      <c r="BD324" s="111">
        <f ca="1">COUNTIF(OFFSET($C324,0,$AY318+7,1,7),"外")</f>
        <v>0</v>
      </c>
      <c r="BE324" s="111">
        <f ca="1">COUNTIF(OFFSET($C324,0,$AY318+14,1,7),"外")</f>
        <v>0</v>
      </c>
      <c r="BF324" s="111">
        <f ca="1">COUNTIF(OFFSET(C324,0,AY318+21,1,7),"外")</f>
        <v>0</v>
      </c>
      <c r="BG324" s="111">
        <f t="shared" ref="BG324:BG326" ca="1" si="429">SUM(BB324:BF324)</f>
        <v>0</v>
      </c>
    </row>
    <row r="325" spans="1:59" s="4" customFormat="1" ht="20.149999999999999" customHeight="1" outlineLevel="1" x14ac:dyDescent="0.2">
      <c r="B325" s="45" t="str">
        <f>IF($T$5&lt;&gt;"",$T$5,"-")</f>
        <v>C</v>
      </c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78"/>
      <c r="AH325" s="90">
        <f ca="1">IFERROR(IF(B325="-","-",IF(AY318=7,COUNTIF(OFFSET($C325,0,0,1,$AY318),"○")/(7-BB325),(COUNTIF(OFFSET($C325,0,0,1,$AY318),"○")+COUNTIF(OFFSET($C325,-14,DAY(EOMONTH(C316-1,0))-7+$AY318,1,7-$AY318),"○"))/(7-BB325))),"-")</f>
        <v>0</v>
      </c>
      <c r="AI325" s="89">
        <f ca="1">IF(B325="-","-",COUNTIF(OFFSET($C325,0,$AY318,1,7),"○")/7-BC325)</f>
        <v>0</v>
      </c>
      <c r="AJ325" s="89">
        <f ca="1">IF($B325="-","-",COUNTIF(OFFSET($C325,0,$AY318,1,7),"○")/7-BD325)</f>
        <v>0</v>
      </c>
      <c r="AK325" s="89">
        <f ca="1">IF($B325="-","-",COUNTIF(OFFSET($C325,0,$AY318,1,7),"○")/7-BE325)</f>
        <v>0</v>
      </c>
      <c r="AL325" s="105">
        <f ca="1">IF($B325="-","-",IF((AY326+SIGN(AY318))&lt;5,"-",COUNTIF(OFFSET(C325,0,AY318+21,1,7),"○")/(7-BF325)))</f>
        <v>0</v>
      </c>
      <c r="AM325" s="154">
        <f t="shared" si="426"/>
        <v>0</v>
      </c>
      <c r="AN325" s="41">
        <f>IFERROR(AM325/AS325,"")</f>
        <v>0</v>
      </c>
      <c r="AO325" s="66" t="str">
        <f t="shared" si="420"/>
        <v>未</v>
      </c>
      <c r="AP325" s="155">
        <f t="shared" si="421"/>
        <v>51</v>
      </c>
      <c r="AQ325" s="75">
        <f t="shared" si="428"/>
        <v>7.3913043478260873E-2</v>
      </c>
      <c r="AR325" s="150">
        <f>COUNT(C317:AG317)</f>
        <v>31</v>
      </c>
      <c r="AS325" s="157">
        <f t="shared" si="422"/>
        <v>31</v>
      </c>
      <c r="AT325" s="151">
        <f t="shared" si="423"/>
        <v>690</v>
      </c>
      <c r="AU325" s="151">
        <f t="shared" si="424"/>
        <v>0</v>
      </c>
      <c r="AV325" s="151">
        <f t="shared" si="425"/>
        <v>51</v>
      </c>
      <c r="AW325" s="40"/>
      <c r="AX325" s="217"/>
      <c r="AY325" s="197"/>
      <c r="BA325" s="111" t="s">
        <v>97</v>
      </c>
      <c r="BB325" s="111">
        <f ca="1">IF(AY318=7,COUNTIF(OFFSET($C325,0,0,1,$AY318),"外"),COUNTIF(OFFSET($C325,0,0,1,$AY318),"外")+COUNTIF(OFFSET($C325,-13,DAY(EOMONTH(C316-1,0))-7+$AY318,1,7-$AY318),"外"))</f>
        <v>0</v>
      </c>
      <c r="BC325" s="111">
        <f ca="1">COUNTIF(OFFSET($C325,0,$AY318,1,7),"外")</f>
        <v>0</v>
      </c>
      <c r="BD325" s="111">
        <f ca="1">COUNTIF(OFFSET($C325,0,$AY318+7,1,7),"外")</f>
        <v>0</v>
      </c>
      <c r="BE325" s="111">
        <f ca="1">COUNTIF(OFFSET($C325,0,$AY318+14,1,7),"外")</f>
        <v>0</v>
      </c>
      <c r="BF325" s="111">
        <f ca="1">COUNTIF(OFFSET(C325,0,AY318+21,1,7),"外")</f>
        <v>0</v>
      </c>
      <c r="BG325" s="111">
        <f t="shared" ca="1" si="429"/>
        <v>0</v>
      </c>
    </row>
    <row r="326" spans="1:59" s="4" customFormat="1" ht="20.149999999999999" customHeight="1" outlineLevel="1" x14ac:dyDescent="0.2">
      <c r="B326" s="45" t="str">
        <f>IF($U$5&lt;&gt;"",$U$5,"-")</f>
        <v>-</v>
      </c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78"/>
      <c r="AH326" s="90" t="str">
        <f ca="1">IFERROR(IF(B326="-","-",IF(AY318=7,COUNTIF(OFFSET($C326,0,0,1,$AY318),"○")/(7-BB326),(COUNTIF(OFFSET($C326,0,0,1,$AY318),"○")+COUNTIF(OFFSET($C326,-14,DAY(EOMONTH(C316-1,0))-7+$AY318,1,7-$AY318),"○"))/(7-BB326))),"-")</f>
        <v>-</v>
      </c>
      <c r="AI326" s="89" t="str">
        <f ca="1">IF(B326="-","-",COUNTIF(OFFSET($C326,0,$AY318,1,7),"○")/7-BC326)</f>
        <v>-</v>
      </c>
      <c r="AJ326" s="89" t="str">
        <f ca="1">IF($B326="-","-",COUNTIF(OFFSET($C326,0,$AY318,1,7),"○")/7-BD326)</f>
        <v>-</v>
      </c>
      <c r="AK326" s="89" t="str">
        <f ca="1">IF($B326="-","-",COUNTIF(OFFSET($C326,0,$AY318,1,7),"○")/7-BE326)</f>
        <v>-</v>
      </c>
      <c r="AL326" s="105" t="str">
        <f ca="1">IF($B326="-","-",IF((AY326+SIGN(AY318))&lt;5,"-",COUNTIF(OFFSET(C326,0,AY318+21,1,7),"○")/(7-BF326)))</f>
        <v>-</v>
      </c>
      <c r="AM326" s="154">
        <f t="shared" si="426"/>
        <v>0</v>
      </c>
      <c r="AN326" s="41" t="str">
        <f t="shared" ref="AN326:AN327" si="430">IFERROR(AM326/AS326,"")</f>
        <v/>
      </c>
      <c r="AO326" s="66" t="str">
        <f t="shared" si="420"/>
        <v>-</v>
      </c>
      <c r="AP326" s="155">
        <f t="shared" si="421"/>
        <v>0</v>
      </c>
      <c r="AQ326" s="75" t="str">
        <f t="shared" si="428"/>
        <v/>
      </c>
      <c r="AR326" s="150">
        <f>COUNT(C317:AG317)</f>
        <v>31</v>
      </c>
      <c r="AS326" s="157">
        <f t="shared" si="422"/>
        <v>0</v>
      </c>
      <c r="AT326" s="151">
        <f t="shared" si="423"/>
        <v>0</v>
      </c>
      <c r="AU326" s="151">
        <f t="shared" si="424"/>
        <v>0</v>
      </c>
      <c r="AV326" s="151">
        <f t="shared" si="425"/>
        <v>0</v>
      </c>
      <c r="AW326" s="40"/>
      <c r="AX326" s="194" t="s">
        <v>93</v>
      </c>
      <c r="AY326" s="196">
        <f>ROUNDDOWN((AY320-AY318)/7,0)</f>
        <v>4</v>
      </c>
      <c r="BA326" s="111" t="s">
        <v>98</v>
      </c>
      <c r="BB326" s="111">
        <f ca="1">IF(AY318=7,COUNTIF(OFFSET($C326,0,0,1,$AY318),"外"),COUNTIF(OFFSET($C326,0,0,1,$AY318),"外")+COUNTIF(OFFSET($C326,-13,DAY(EOMONTH(C316-1,0))-7+$AY318,1,7-$AY318),"外"))</f>
        <v>0</v>
      </c>
      <c r="BC326" s="111">
        <f ca="1">COUNTIF(OFFSET($C326,0,$AY318,1,7),"外")</f>
        <v>0</v>
      </c>
      <c r="BD326" s="111">
        <f ca="1">COUNTIF(OFFSET($C326,0,$AY318+7,1,7),"外")</f>
        <v>0</v>
      </c>
      <c r="BE326" s="111">
        <f ca="1">COUNTIF(OFFSET($C326,0,$AY318+14,1,7),"外")</f>
        <v>0</v>
      </c>
      <c r="BF326" s="111">
        <f ca="1">COUNTIF(OFFSET(C326,0,AY318+21,1,7),"外")</f>
        <v>0</v>
      </c>
      <c r="BG326" s="111">
        <f t="shared" ca="1" si="429"/>
        <v>0</v>
      </c>
    </row>
    <row r="327" spans="1:59" s="4" customFormat="1" ht="20.149999999999999" customHeight="1" outlineLevel="1" x14ac:dyDescent="0.2">
      <c r="B327" s="45" t="str">
        <f>IF($V$5&lt;&gt;"",$V$5,"-")</f>
        <v>-</v>
      </c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78"/>
      <c r="AH327" s="90" t="str">
        <f ca="1">IFERROR(IF(B327="-","-",IF(AY318=7,COUNTIF(OFFSET($C327,0,0,1,$AY318),"○")/(7-BB327),(COUNTIF(OFFSET($C327,0,0,1,$AY318),"○")+COUNTIF(OFFSET($C327,-14,DAY(EOMONTH(C316-1,0))-7+$AY318,1,7-$AY318),"○"))/(7-BB327))),"-")</f>
        <v>-</v>
      </c>
      <c r="AI327" s="89" t="str">
        <f ca="1">IF(B327="-","-",COUNTIF(OFFSET($C327,0,$AY318,1,7),"○")/7-BC327)</f>
        <v>-</v>
      </c>
      <c r="AJ327" s="89" t="str">
        <f ca="1">IF($B327="-","-",COUNTIF(OFFSET($C327,0,$AY318,1,7),"○")/7-BD327)</f>
        <v>-</v>
      </c>
      <c r="AK327" s="89" t="str">
        <f ca="1">IF($B327="-","-",COUNTIF(OFFSET($C327,0,$AY318,1,7),"○")/7-BE327)</f>
        <v>-</v>
      </c>
      <c r="AL327" s="105" t="str">
        <f ca="1">IF($B327="-","-",IF((AY326+SIGN(AY318))&lt;5,"-",COUNTIF(OFFSET(C327,0,AY318+21,1,7),"○")/(7-BF327)))</f>
        <v>-</v>
      </c>
      <c r="AM327" s="154">
        <f>AU327</f>
        <v>0</v>
      </c>
      <c r="AN327" s="41" t="str">
        <f t="shared" si="430"/>
        <v/>
      </c>
      <c r="AO327" s="66" t="str">
        <f t="shared" si="420"/>
        <v>-</v>
      </c>
      <c r="AP327" s="155">
        <f t="shared" si="421"/>
        <v>0</v>
      </c>
      <c r="AQ327" s="75" t="str">
        <f>IFERROR(AP327/AT327,"")</f>
        <v/>
      </c>
      <c r="AR327" s="150">
        <f>COUNT(C317:AG317)</f>
        <v>31</v>
      </c>
      <c r="AS327" s="157">
        <f t="shared" si="422"/>
        <v>0</v>
      </c>
      <c r="AT327" s="151">
        <f t="shared" si="423"/>
        <v>0</v>
      </c>
      <c r="AU327" s="151">
        <f t="shared" si="424"/>
        <v>0</v>
      </c>
      <c r="AV327" s="151">
        <f t="shared" si="425"/>
        <v>0</v>
      </c>
      <c r="AW327" s="40"/>
      <c r="AX327" s="195"/>
      <c r="AY327" s="197"/>
      <c r="BA327" s="111" t="s">
        <v>99</v>
      </c>
      <c r="BB327" s="111">
        <f ca="1">IF(AY318=7,COUNTIF(OFFSET($C327,0,0,1,$AY318),"外"),COUNTIF(OFFSET($C327,0,0,1,$AY318),"外")+COUNTIF(OFFSET($C327,-13,DAY(EOMONTH(C316-1,0))-7+$AY318,1,7-$AY318),"外"))</f>
        <v>0</v>
      </c>
      <c r="BC327" s="111">
        <f ca="1">COUNTIF(OFFSET($C327,0,$AY318,1,7),"外")</f>
        <v>0</v>
      </c>
      <c r="BD327" s="111">
        <f ca="1">COUNTIF(OFFSET($C327,0,$AY318+7,1,7),"外")</f>
        <v>0</v>
      </c>
      <c r="BE327" s="111">
        <f ca="1">COUNTIF(OFFSET($C327,0,$AY318+14,1,7),"外")</f>
        <v>0</v>
      </c>
      <c r="BF327" s="111">
        <f ca="1">COUNTIF(OFFSET(C327,0,AY318+21,1,7),"外")</f>
        <v>0</v>
      </c>
      <c r="BG327" s="111">
        <f ca="1">SUM(BB327:BF327)</f>
        <v>0</v>
      </c>
    </row>
    <row r="328" spans="1:59" s="4" customFormat="1" ht="20.149999999999999" customHeight="1" outlineLevel="1" thickBot="1" x14ac:dyDescent="0.25">
      <c r="B328" s="46" t="str">
        <f>IF($W$5&lt;&gt;"",$W$5,"-")</f>
        <v>-</v>
      </c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55"/>
      <c r="AH328" s="91" t="str">
        <f ca="1">IFERROR(IF(B328="-","-",IF(AY318=7,COUNTIF(OFFSET($C328,0,0,1,$AY318),"○")/(7-BB328),(COUNTIF(OFFSET($C328,0,0,1,$AY318),"○")+COUNTIF(OFFSET($C328,-14,DAY(EOMONTH(C316-1,0))-7+$AY318,1,7-$AY318),"○"))/(7-BB328))),"-")</f>
        <v>-</v>
      </c>
      <c r="AI328" s="92" t="str">
        <f ca="1">IF(B328="-","-",COUNTIF(OFFSET($C328,0,$AY318,1,7),"○")/7-BC328)</f>
        <v>-</v>
      </c>
      <c r="AJ328" s="92" t="str">
        <f ca="1">IF($B328="-","-",COUNTIF(OFFSET($C328,0,$AY318,1,7),"○")/7-BD328)</f>
        <v>-</v>
      </c>
      <c r="AK328" s="92" t="str">
        <f ca="1">IF($B328="-","-",COUNTIF(OFFSET($C328,0,$AY318,1,7),"○")/7-BE328)</f>
        <v>-</v>
      </c>
      <c r="AL328" s="106" t="str">
        <f ca="1">IF($B328="-","-",IF((AY326+SIGN(AY318))&lt;5,"-",COUNTIF(OFFSET(C328,0,AY318+21,1,7),"○")/(7-BF328)))</f>
        <v>-</v>
      </c>
      <c r="AM328" s="64">
        <f t="shared" ref="AM328" si="431">AU328</f>
        <v>0</v>
      </c>
      <c r="AN328" s="48" t="str">
        <f>IFERROR(AM328/AS328,"")</f>
        <v/>
      </c>
      <c r="AO328" s="30" t="str">
        <f t="shared" si="420"/>
        <v>-</v>
      </c>
      <c r="AP328" s="71">
        <f t="shared" si="421"/>
        <v>0</v>
      </c>
      <c r="AQ328" s="72" t="str">
        <f t="shared" ref="AQ328" si="432">IFERROR(AP328/AT328,"")</f>
        <v/>
      </c>
      <c r="AR328" s="150">
        <f>COUNT(C317:AG317)</f>
        <v>31</v>
      </c>
      <c r="AS328" s="157">
        <f t="shared" si="422"/>
        <v>0</v>
      </c>
      <c r="AT328" s="151">
        <f t="shared" si="423"/>
        <v>0</v>
      </c>
      <c r="AU328" s="151">
        <f t="shared" si="424"/>
        <v>0</v>
      </c>
      <c r="AV328" s="151">
        <f t="shared" si="425"/>
        <v>0</v>
      </c>
      <c r="AW328" s="40"/>
      <c r="AX328" s="101"/>
      <c r="AY328" s="102"/>
      <c r="BA328" s="111" t="s">
        <v>100</v>
      </c>
      <c r="BB328" s="111">
        <f ca="1">IF(AY318=7,COUNTIF(OFFSET($C328,0,0,1,$AY318),"外"),COUNTIF(OFFSET($C328,0,0,1,$AY318),"外")+COUNTIF(OFFSET($C328,-13,DAY(EOMONTH(C316-1,0))-7+$AY318,1,7-$AY318),"外"))</f>
        <v>0</v>
      </c>
      <c r="BC328" s="111">
        <f ca="1">COUNTIF(OFFSET($C328,0,$AY318,1,7),"外")</f>
        <v>0</v>
      </c>
      <c r="BD328" s="111">
        <f ca="1">COUNTIF(OFFSET($C328,0,$AY318+7,1,7),"外")</f>
        <v>0</v>
      </c>
      <c r="BE328" s="111">
        <f ca="1">COUNTIF(OFFSET($C328,0,$AY318+14,1,7),"外")</f>
        <v>0</v>
      </c>
      <c r="BF328" s="111">
        <f ca="1">COUNTIF(OFFSET(C328,0,AY318+21,1,7),"外")</f>
        <v>0</v>
      </c>
      <c r="BG328" s="111">
        <f t="shared" ref="BG328" ca="1" si="433">SUM(BB328:BF328)</f>
        <v>0</v>
      </c>
    </row>
    <row r="329" spans="1:59" ht="13.5" outlineLevel="1" thickBot="1" x14ac:dyDescent="0.25">
      <c r="AV329" s="32"/>
    </row>
    <row r="330" spans="1:59" s="4" customFormat="1" ht="13" customHeight="1" outlineLevel="1" x14ac:dyDescent="0.2">
      <c r="A330" s="2"/>
      <c r="B330" s="83" t="s">
        <v>0</v>
      </c>
      <c r="C330" s="252">
        <f>DATE(YEAR(C316),MONTH(C316)+1,DAY(C316))</f>
        <v>46266</v>
      </c>
      <c r="D330" s="253"/>
      <c r="E330" s="253"/>
      <c r="F330" s="253"/>
      <c r="G330" s="253"/>
      <c r="H330" s="253"/>
      <c r="I330" s="253"/>
      <c r="J330" s="253"/>
      <c r="K330" s="253"/>
      <c r="L330" s="253"/>
      <c r="M330" s="253"/>
      <c r="N330" s="253"/>
      <c r="O330" s="253"/>
      <c r="P330" s="253"/>
      <c r="Q330" s="253"/>
      <c r="R330" s="253"/>
      <c r="S330" s="253"/>
      <c r="T330" s="253"/>
      <c r="U330" s="253"/>
      <c r="V330" s="253"/>
      <c r="W330" s="253"/>
      <c r="X330" s="253"/>
      <c r="Y330" s="253"/>
      <c r="Z330" s="253"/>
      <c r="AA330" s="253"/>
      <c r="AB330" s="253"/>
      <c r="AC330" s="253"/>
      <c r="AD330" s="253"/>
      <c r="AE330" s="253"/>
      <c r="AF330" s="253"/>
      <c r="AG330" s="253"/>
      <c r="AH330" s="254" t="s">
        <v>113</v>
      </c>
      <c r="AI330" s="255"/>
      <c r="AJ330" s="255"/>
      <c r="AK330" s="255"/>
      <c r="AL330" s="256"/>
      <c r="AM330" s="260" t="s">
        <v>46</v>
      </c>
      <c r="AN330" s="261"/>
      <c r="AO330" s="262"/>
      <c r="AP330" s="266" t="s">
        <v>11</v>
      </c>
      <c r="AQ330" s="267"/>
      <c r="AR330" s="270" t="s">
        <v>15</v>
      </c>
      <c r="AS330" s="206" t="s">
        <v>16</v>
      </c>
      <c r="AT330" s="221" t="s">
        <v>17</v>
      </c>
      <c r="AU330" s="241"/>
      <c r="AV330" s="241"/>
      <c r="AW330" s="40"/>
      <c r="AX330" s="242" t="s">
        <v>88</v>
      </c>
      <c r="AY330" s="243"/>
      <c r="AZ330" s="2"/>
      <c r="BA330" s="2"/>
      <c r="BB330" s="2"/>
      <c r="BC330" s="2"/>
      <c r="BD330" s="2"/>
      <c r="BE330" s="2"/>
      <c r="BF330" s="2"/>
      <c r="BG330" s="2"/>
    </row>
    <row r="331" spans="1:59" s="4" customFormat="1" ht="13" customHeight="1" outlineLevel="1" x14ac:dyDescent="0.2">
      <c r="A331" s="2"/>
      <c r="B331" s="10" t="s">
        <v>1</v>
      </c>
      <c r="C331" s="11">
        <f>DATE(YEAR(C330),MONTH(C330),DAY(C330))</f>
        <v>46266</v>
      </c>
      <c r="D331" s="11">
        <f>IF(MONTH(DATE(YEAR(C331),MONTH(C331),DAY(C331)+1))=MONTH($C330),DATE(YEAR(C331),MONTH(C331),DAY(C331)+1),"")</f>
        <v>46267</v>
      </c>
      <c r="E331" s="11">
        <f t="shared" ref="E331:AG331" si="434">IF(MONTH(DATE(YEAR(D331),MONTH(D331),DAY(D331)+1))=MONTH($C330),DATE(YEAR(D331),MONTH(D331),DAY(D331)+1),"")</f>
        <v>46268</v>
      </c>
      <c r="F331" s="16">
        <f t="shared" si="434"/>
        <v>46269</v>
      </c>
      <c r="G331" s="11">
        <f t="shared" si="434"/>
        <v>46270</v>
      </c>
      <c r="H331" s="11">
        <f t="shared" si="434"/>
        <v>46271</v>
      </c>
      <c r="I331" s="11">
        <f t="shared" si="434"/>
        <v>46272</v>
      </c>
      <c r="J331" s="11">
        <f t="shared" si="434"/>
        <v>46273</v>
      </c>
      <c r="K331" s="11">
        <f t="shared" si="434"/>
        <v>46274</v>
      </c>
      <c r="L331" s="11">
        <f t="shared" si="434"/>
        <v>46275</v>
      </c>
      <c r="M331" s="11">
        <f t="shared" si="434"/>
        <v>46276</v>
      </c>
      <c r="N331" s="11">
        <f t="shared" si="434"/>
        <v>46277</v>
      </c>
      <c r="O331" s="11">
        <f t="shared" si="434"/>
        <v>46278</v>
      </c>
      <c r="P331" s="11">
        <f t="shared" si="434"/>
        <v>46279</v>
      </c>
      <c r="Q331" s="11">
        <f t="shared" si="434"/>
        <v>46280</v>
      </c>
      <c r="R331" s="11">
        <f t="shared" si="434"/>
        <v>46281</v>
      </c>
      <c r="S331" s="11">
        <f t="shared" si="434"/>
        <v>46282</v>
      </c>
      <c r="T331" s="11">
        <f t="shared" si="434"/>
        <v>46283</v>
      </c>
      <c r="U331" s="11">
        <f t="shared" si="434"/>
        <v>46284</v>
      </c>
      <c r="V331" s="11">
        <f t="shared" si="434"/>
        <v>46285</v>
      </c>
      <c r="W331" s="11">
        <f t="shared" si="434"/>
        <v>46286</v>
      </c>
      <c r="X331" s="11">
        <f t="shared" si="434"/>
        <v>46287</v>
      </c>
      <c r="Y331" s="11">
        <f t="shared" si="434"/>
        <v>46288</v>
      </c>
      <c r="Z331" s="11">
        <f t="shared" si="434"/>
        <v>46289</v>
      </c>
      <c r="AA331" s="11">
        <f t="shared" si="434"/>
        <v>46290</v>
      </c>
      <c r="AB331" s="11">
        <f t="shared" si="434"/>
        <v>46291</v>
      </c>
      <c r="AC331" s="11">
        <f t="shared" si="434"/>
        <v>46292</v>
      </c>
      <c r="AD331" s="11">
        <f t="shared" si="434"/>
        <v>46293</v>
      </c>
      <c r="AE331" s="11">
        <f t="shared" si="434"/>
        <v>46294</v>
      </c>
      <c r="AF331" s="11">
        <f t="shared" si="434"/>
        <v>46295</v>
      </c>
      <c r="AG331" s="29" t="str">
        <f t="shared" si="434"/>
        <v/>
      </c>
      <c r="AH331" s="257"/>
      <c r="AI331" s="258"/>
      <c r="AJ331" s="258"/>
      <c r="AK331" s="258"/>
      <c r="AL331" s="259"/>
      <c r="AM331" s="263"/>
      <c r="AN331" s="264"/>
      <c r="AO331" s="265"/>
      <c r="AP331" s="268"/>
      <c r="AQ331" s="269"/>
      <c r="AR331" s="271"/>
      <c r="AS331" s="207"/>
      <c r="AT331" s="221"/>
      <c r="AU331" s="241"/>
      <c r="AV331" s="241"/>
      <c r="AW331" s="40"/>
      <c r="AX331" s="244"/>
      <c r="AY331" s="245"/>
      <c r="AZ331" s="2"/>
      <c r="BA331" s="2"/>
      <c r="BB331" s="2"/>
      <c r="BC331" s="2"/>
      <c r="BD331" s="2"/>
      <c r="BE331" s="2"/>
      <c r="BF331" s="2"/>
      <c r="BG331" s="2"/>
    </row>
    <row r="332" spans="1:59" s="4" customFormat="1" ht="13" customHeight="1" outlineLevel="1" x14ac:dyDescent="0.2">
      <c r="A332" s="2"/>
      <c r="B332" s="10" t="s">
        <v>2</v>
      </c>
      <c r="C332" s="12" t="str">
        <f t="shared" ref="C332:AG332" si="435">TEXT(C331,"aaa")</f>
        <v>火</v>
      </c>
      <c r="D332" s="12" t="str">
        <f t="shared" si="435"/>
        <v>水</v>
      </c>
      <c r="E332" s="12" t="str">
        <f t="shared" si="435"/>
        <v>木</v>
      </c>
      <c r="F332" s="17" t="str">
        <f t="shared" si="435"/>
        <v>金</v>
      </c>
      <c r="G332" s="12" t="str">
        <f t="shared" si="435"/>
        <v>土</v>
      </c>
      <c r="H332" s="12" t="str">
        <f t="shared" si="435"/>
        <v>日</v>
      </c>
      <c r="I332" s="12" t="str">
        <f t="shared" si="435"/>
        <v>月</v>
      </c>
      <c r="J332" s="12" t="str">
        <f t="shared" si="435"/>
        <v>火</v>
      </c>
      <c r="K332" s="12" t="str">
        <f t="shared" si="435"/>
        <v>水</v>
      </c>
      <c r="L332" s="12" t="str">
        <f t="shared" si="435"/>
        <v>木</v>
      </c>
      <c r="M332" s="12" t="str">
        <f t="shared" si="435"/>
        <v>金</v>
      </c>
      <c r="N332" s="12" t="str">
        <f t="shared" si="435"/>
        <v>土</v>
      </c>
      <c r="O332" s="12" t="str">
        <f t="shared" si="435"/>
        <v>日</v>
      </c>
      <c r="P332" s="12" t="str">
        <f t="shared" si="435"/>
        <v>月</v>
      </c>
      <c r="Q332" s="12" t="str">
        <f t="shared" si="435"/>
        <v>火</v>
      </c>
      <c r="R332" s="12" t="str">
        <f t="shared" si="435"/>
        <v>水</v>
      </c>
      <c r="S332" s="12" t="str">
        <f t="shared" si="435"/>
        <v>木</v>
      </c>
      <c r="T332" s="12" t="str">
        <f t="shared" si="435"/>
        <v>金</v>
      </c>
      <c r="U332" s="12" t="str">
        <f t="shared" si="435"/>
        <v>土</v>
      </c>
      <c r="V332" s="12" t="str">
        <f t="shared" si="435"/>
        <v>日</v>
      </c>
      <c r="W332" s="12" t="str">
        <f t="shared" si="435"/>
        <v>月</v>
      </c>
      <c r="X332" s="12" t="str">
        <f t="shared" si="435"/>
        <v>火</v>
      </c>
      <c r="Y332" s="12" t="str">
        <f t="shared" si="435"/>
        <v>水</v>
      </c>
      <c r="Z332" s="12" t="str">
        <f t="shared" si="435"/>
        <v>木</v>
      </c>
      <c r="AA332" s="12" t="str">
        <f t="shared" si="435"/>
        <v>金</v>
      </c>
      <c r="AB332" s="12" t="str">
        <f t="shared" si="435"/>
        <v>土</v>
      </c>
      <c r="AC332" s="12" t="str">
        <f t="shared" si="435"/>
        <v>日</v>
      </c>
      <c r="AD332" s="12" t="str">
        <f t="shared" si="435"/>
        <v>月</v>
      </c>
      <c r="AE332" s="12" t="str">
        <f t="shared" si="435"/>
        <v>火</v>
      </c>
      <c r="AF332" s="12" t="str">
        <f t="shared" si="435"/>
        <v>水</v>
      </c>
      <c r="AG332" s="78" t="str">
        <f t="shared" si="435"/>
        <v/>
      </c>
      <c r="AH332" s="246" t="s">
        <v>83</v>
      </c>
      <c r="AI332" s="247" t="s">
        <v>84</v>
      </c>
      <c r="AJ332" s="247" t="s">
        <v>85</v>
      </c>
      <c r="AK332" s="247" t="s">
        <v>86</v>
      </c>
      <c r="AL332" s="248" t="s">
        <v>87</v>
      </c>
      <c r="AM332" s="249" t="s">
        <v>40</v>
      </c>
      <c r="AN332" s="228" t="s">
        <v>12</v>
      </c>
      <c r="AO332" s="231" t="s">
        <v>47</v>
      </c>
      <c r="AP332" s="234" t="s">
        <v>40</v>
      </c>
      <c r="AQ332" s="237" t="s">
        <v>13</v>
      </c>
      <c r="AR332" s="240"/>
      <c r="AS332" s="221"/>
      <c r="AT332" s="221"/>
      <c r="AU332" s="149"/>
      <c r="AV332" s="149"/>
      <c r="AW332" s="40"/>
      <c r="AX332" s="223" t="s">
        <v>89</v>
      </c>
      <c r="AY332" s="224">
        <f>ABS(IF(WEEKDAY(C330,3)=0,7,WEEKDAY(C330,3)-7))</f>
        <v>6</v>
      </c>
      <c r="AZ332" s="2"/>
      <c r="BA332" s="2"/>
      <c r="BB332" s="2"/>
      <c r="BC332" s="2"/>
      <c r="BD332" s="2"/>
      <c r="BE332" s="2"/>
      <c r="BF332" s="2"/>
      <c r="BG332" s="2"/>
    </row>
    <row r="333" spans="1:59" s="4" customFormat="1" ht="25.5" customHeight="1" outlineLevel="1" x14ac:dyDescent="0.2">
      <c r="A333" s="3"/>
      <c r="B333" s="225" t="s">
        <v>3</v>
      </c>
      <c r="C333" s="218" t="str">
        <f>IFERROR(VLOOKUP(C331,祝日一覧!$A:$C,3,FALSE),"")</f>
        <v/>
      </c>
      <c r="D333" s="218" t="str">
        <f>IFERROR(VLOOKUP(D331,祝日一覧!$A:$C,3,FALSE),"")</f>
        <v/>
      </c>
      <c r="E333" s="218" t="str">
        <f>IFERROR(VLOOKUP(E331,祝日一覧!$A:$C,3,FALSE),"")</f>
        <v/>
      </c>
      <c r="F333" s="218" t="str">
        <f>IFERROR(VLOOKUP(F331,祝日一覧!$A:$C,3,FALSE),"")</f>
        <v/>
      </c>
      <c r="G333" s="218" t="str">
        <f>IFERROR(VLOOKUP(G331,祝日一覧!$A:$C,3,FALSE),"")</f>
        <v/>
      </c>
      <c r="H333" s="218" t="str">
        <f>IFERROR(VLOOKUP(H331,祝日一覧!$A:$C,3,FALSE),"")</f>
        <v/>
      </c>
      <c r="I333" s="218" t="str">
        <f>IFERROR(VLOOKUP(I331,祝日一覧!$A:$C,3,FALSE),"")</f>
        <v/>
      </c>
      <c r="J333" s="218" t="str">
        <f>IFERROR(VLOOKUP(J331,祝日一覧!$A:$C,3,FALSE),"")</f>
        <v/>
      </c>
      <c r="K333" s="218" t="str">
        <f>IFERROR(VLOOKUP(K331,祝日一覧!$A:$C,3,FALSE),"")</f>
        <v/>
      </c>
      <c r="L333" s="218" t="str">
        <f>IFERROR(VLOOKUP(L331,祝日一覧!$A:$C,3,FALSE),"")</f>
        <v/>
      </c>
      <c r="M333" s="218" t="str">
        <f>IFERROR(VLOOKUP(M331,祝日一覧!$A:$C,3,FALSE),"")</f>
        <v/>
      </c>
      <c r="N333" s="218" t="str">
        <f>IFERROR(VLOOKUP(N331,祝日一覧!$A:$C,3,FALSE),"")</f>
        <v/>
      </c>
      <c r="O333" s="218" t="str">
        <f>IFERROR(VLOOKUP(O331,祝日一覧!$A:$C,3,FALSE),"")</f>
        <v/>
      </c>
      <c r="P333" s="218" t="str">
        <f>IFERROR(VLOOKUP(P331,祝日一覧!$A:$C,3,FALSE),"")</f>
        <v/>
      </c>
      <c r="Q333" s="218" t="str">
        <f>IFERROR(VLOOKUP(Q331,祝日一覧!$A:$C,3,FALSE),"")</f>
        <v/>
      </c>
      <c r="R333" s="218" t="str">
        <f>IFERROR(VLOOKUP(R331,祝日一覧!$A:$C,3,FALSE),"")</f>
        <v/>
      </c>
      <c r="S333" s="218" t="str">
        <f>IFERROR(VLOOKUP(S331,祝日一覧!$A:$C,3,FALSE),"")</f>
        <v/>
      </c>
      <c r="T333" s="218" t="str">
        <f>IFERROR(VLOOKUP(T331,祝日一覧!$A:$C,3,FALSE),"")</f>
        <v/>
      </c>
      <c r="U333" s="218" t="str">
        <f>IFERROR(VLOOKUP(U331,祝日一覧!$A:$C,3,FALSE),"")</f>
        <v/>
      </c>
      <c r="V333" s="218" t="str">
        <f>IFERROR(VLOOKUP(V331,祝日一覧!$A:$C,3,FALSE),"")</f>
        <v/>
      </c>
      <c r="W333" s="218" t="str">
        <f>IFERROR(VLOOKUP(W331,祝日一覧!$A:$C,3,FALSE),"")</f>
        <v>敬老の日</v>
      </c>
      <c r="X333" s="218" t="str">
        <f>IFERROR(VLOOKUP(X331,祝日一覧!$A:$C,3,FALSE),"")</f>
        <v>国民の休日</v>
      </c>
      <c r="Y333" s="218" t="str">
        <f>IFERROR(VLOOKUP(Y331,祝日一覧!$A:$C,3,FALSE),"")</f>
        <v>秋分の日</v>
      </c>
      <c r="Z333" s="218" t="str">
        <f>IFERROR(VLOOKUP(Z331,祝日一覧!$A:$C,3,FALSE),"")</f>
        <v/>
      </c>
      <c r="AA333" s="218" t="str">
        <f>IFERROR(VLOOKUP(AA331,祝日一覧!$A:$C,3,FALSE),"")</f>
        <v/>
      </c>
      <c r="AB333" s="218" t="str">
        <f>IFERROR(VLOOKUP(AB331,祝日一覧!$A:$C,3,FALSE),"")</f>
        <v/>
      </c>
      <c r="AC333" s="218" t="str">
        <f>IFERROR(VLOOKUP(AC331,祝日一覧!$A:$C,3,FALSE),"")</f>
        <v/>
      </c>
      <c r="AD333" s="218" t="str">
        <f>IFERROR(VLOOKUP(AD331,祝日一覧!$A:$C,3,FALSE),"")</f>
        <v/>
      </c>
      <c r="AE333" s="218" t="str">
        <f>IFERROR(VLOOKUP(AE331,祝日一覧!$A:$C,3,FALSE),"")</f>
        <v/>
      </c>
      <c r="AF333" s="218" t="str">
        <f>IFERROR(VLOOKUP(AF331,祝日一覧!$A:$C,3,FALSE),"")</f>
        <v/>
      </c>
      <c r="AG333" s="208" t="str">
        <f>IFERROR(VLOOKUP(AG331,祝日一覧!$A:$C,3,FALSE),"")</f>
        <v/>
      </c>
      <c r="AH333" s="246"/>
      <c r="AI333" s="247"/>
      <c r="AJ333" s="247"/>
      <c r="AK333" s="247"/>
      <c r="AL333" s="248"/>
      <c r="AM333" s="250"/>
      <c r="AN333" s="229"/>
      <c r="AO333" s="232"/>
      <c r="AP333" s="235"/>
      <c r="AQ333" s="238"/>
      <c r="AR333" s="240"/>
      <c r="AS333" s="221"/>
      <c r="AT333" s="222"/>
      <c r="AU333" s="148"/>
      <c r="AV333" s="149"/>
      <c r="AW333" s="40"/>
      <c r="AX333" s="223"/>
      <c r="AY333" s="224"/>
      <c r="AZ333" s="3"/>
      <c r="BA333" s="3"/>
      <c r="BB333" s="3"/>
      <c r="BC333" s="3"/>
      <c r="BD333" s="3"/>
      <c r="BE333" s="3"/>
      <c r="BF333" s="3"/>
      <c r="BG333" s="3"/>
    </row>
    <row r="334" spans="1:59" s="4" customFormat="1" ht="35.5" customHeight="1" outlineLevel="1" x14ac:dyDescent="0.2">
      <c r="A334" s="3"/>
      <c r="B334" s="226"/>
      <c r="C334" s="219"/>
      <c r="D334" s="219"/>
      <c r="E334" s="219"/>
      <c r="F334" s="219"/>
      <c r="G334" s="219"/>
      <c r="H334" s="219"/>
      <c r="I334" s="219"/>
      <c r="J334" s="219"/>
      <c r="K334" s="219"/>
      <c r="L334" s="219"/>
      <c r="M334" s="219"/>
      <c r="N334" s="219"/>
      <c r="O334" s="219"/>
      <c r="P334" s="219"/>
      <c r="Q334" s="219"/>
      <c r="R334" s="219"/>
      <c r="S334" s="219"/>
      <c r="T334" s="219"/>
      <c r="U334" s="219"/>
      <c r="V334" s="219"/>
      <c r="W334" s="219"/>
      <c r="X334" s="219"/>
      <c r="Y334" s="219"/>
      <c r="Z334" s="219"/>
      <c r="AA334" s="219"/>
      <c r="AB334" s="219"/>
      <c r="AC334" s="219"/>
      <c r="AD334" s="219"/>
      <c r="AE334" s="219"/>
      <c r="AF334" s="219"/>
      <c r="AG334" s="209"/>
      <c r="AH334" s="93" t="str">
        <f>IF($AY332=7,DBCS(1&amp;"日～"&amp;7&amp;"日"),DBCS("前"&amp;DAY(EOMONTH($C330-1,0))-6+$AY332&amp;"日～"&amp;$AY332&amp;"日"))</f>
        <v>前３１日～６日</v>
      </c>
      <c r="AI334" s="112" t="str">
        <f>DBCS($AY332+1&amp;"日～"&amp;$AY332+7&amp;"日")</f>
        <v>７日～１３日</v>
      </c>
      <c r="AJ334" s="112" t="str">
        <f>DBCS($AY332+8&amp;"日～"&amp;$AY332+14&amp;"日")</f>
        <v>１４日～２０日</v>
      </c>
      <c r="AK334" s="112" t="str">
        <f>DBCS($AY332+15&amp;"日～"&amp;$AY332+21&amp;"日")</f>
        <v>２１日～２７日</v>
      </c>
      <c r="AL334" s="113" t="str">
        <f>IF(AND(AY332=7,AY336=0),"-",IF($AY340=3,"-",DBCS($AY332+22&amp;"日～"&amp;$AY332+28&amp;"日")))</f>
        <v>-</v>
      </c>
      <c r="AM334" s="250"/>
      <c r="AN334" s="229"/>
      <c r="AO334" s="232"/>
      <c r="AP334" s="235"/>
      <c r="AQ334" s="238"/>
      <c r="AR334" s="152"/>
      <c r="AS334" s="147"/>
      <c r="AT334" s="147"/>
      <c r="AU334" s="156"/>
      <c r="AV334" s="156"/>
      <c r="AW334" s="40"/>
      <c r="AX334" s="99" t="s">
        <v>90</v>
      </c>
      <c r="AY334" s="100">
        <f>DAY(EOMONTH(C330,0))</f>
        <v>30</v>
      </c>
      <c r="AZ334" s="3"/>
      <c r="BA334" s="211" t="s">
        <v>105</v>
      </c>
      <c r="BB334" s="212"/>
      <c r="BC334" s="212"/>
      <c r="BD334" s="212"/>
      <c r="BE334" s="212"/>
      <c r="BF334" s="212"/>
      <c r="BG334" s="213"/>
    </row>
    <row r="335" spans="1:59" s="4" customFormat="1" ht="19.5" customHeight="1" outlineLevel="1" x14ac:dyDescent="0.2">
      <c r="A335" s="3"/>
      <c r="B335" s="226"/>
      <c r="C335" s="219"/>
      <c r="D335" s="219"/>
      <c r="E335" s="219"/>
      <c r="F335" s="219"/>
      <c r="G335" s="219"/>
      <c r="H335" s="219"/>
      <c r="I335" s="219"/>
      <c r="J335" s="219"/>
      <c r="K335" s="219"/>
      <c r="L335" s="219"/>
      <c r="M335" s="219"/>
      <c r="N335" s="219"/>
      <c r="O335" s="219"/>
      <c r="P335" s="219"/>
      <c r="Q335" s="219"/>
      <c r="R335" s="219"/>
      <c r="S335" s="219"/>
      <c r="T335" s="219"/>
      <c r="U335" s="219"/>
      <c r="V335" s="219"/>
      <c r="W335" s="219"/>
      <c r="X335" s="219"/>
      <c r="Y335" s="219"/>
      <c r="Z335" s="219"/>
      <c r="AA335" s="219"/>
      <c r="AB335" s="219"/>
      <c r="AC335" s="219"/>
      <c r="AD335" s="219"/>
      <c r="AE335" s="219"/>
      <c r="AF335" s="219"/>
      <c r="AG335" s="209"/>
      <c r="AH335" s="93" t="str">
        <f ca="1">IF(AH336&gt;=0.285,"達成","未")</f>
        <v>未</v>
      </c>
      <c r="AI335" s="166" t="str">
        <f ca="1">IF(AI336&gt;=0.285,"達成","未")</f>
        <v>未</v>
      </c>
      <c r="AJ335" s="166" t="str">
        <f t="shared" ref="AJ335" ca="1" si="436">IF(AJ336&gt;=0.285,"達成","未")</f>
        <v>未</v>
      </c>
      <c r="AK335" s="166" t="str">
        <f t="shared" ref="AK335" ca="1" si="437">IF(AK336&gt;=0.285,"達成","未")</f>
        <v>未</v>
      </c>
      <c r="AL335" s="167" t="str">
        <f ca="1">IF(AL336="-","-",IF(AL336&gt;=0.285,"達成","未"))</f>
        <v>-</v>
      </c>
      <c r="AM335" s="251"/>
      <c r="AN335" s="230"/>
      <c r="AO335" s="233"/>
      <c r="AP335" s="236"/>
      <c r="AQ335" s="239"/>
      <c r="AR335" s="163"/>
      <c r="AS335" s="164"/>
      <c r="AT335" s="164"/>
      <c r="AU335" s="165"/>
      <c r="AV335" s="165"/>
      <c r="AW335" s="40"/>
      <c r="AX335" s="99"/>
      <c r="AY335" s="100"/>
      <c r="AZ335" s="3"/>
      <c r="BA335" s="160"/>
      <c r="BB335" s="161"/>
      <c r="BC335" s="161"/>
      <c r="BD335" s="161"/>
      <c r="BE335" s="161"/>
      <c r="BF335" s="161"/>
      <c r="BG335" s="162"/>
    </row>
    <row r="336" spans="1:59" s="4" customFormat="1" ht="20.149999999999999" customHeight="1" outlineLevel="1" thickBot="1" x14ac:dyDescent="0.25">
      <c r="B336" s="227"/>
      <c r="C336" s="220"/>
      <c r="D336" s="220"/>
      <c r="E336" s="220"/>
      <c r="F336" s="220"/>
      <c r="G336" s="220"/>
      <c r="H336" s="220"/>
      <c r="I336" s="220"/>
      <c r="J336" s="220"/>
      <c r="K336" s="220"/>
      <c r="L336" s="220"/>
      <c r="M336" s="220"/>
      <c r="N336" s="220"/>
      <c r="O336" s="220"/>
      <c r="P336" s="220"/>
      <c r="Q336" s="220"/>
      <c r="R336" s="220"/>
      <c r="S336" s="220"/>
      <c r="T336" s="220"/>
      <c r="U336" s="220"/>
      <c r="V336" s="220"/>
      <c r="W336" s="220"/>
      <c r="X336" s="220"/>
      <c r="Y336" s="220"/>
      <c r="Z336" s="220"/>
      <c r="AA336" s="220"/>
      <c r="AB336" s="220"/>
      <c r="AC336" s="220"/>
      <c r="AD336" s="220"/>
      <c r="AE336" s="220"/>
      <c r="AF336" s="220"/>
      <c r="AG336" s="210"/>
      <c r="AH336" s="114">
        <f ca="1">AVERAGE(AH337:AH342)</f>
        <v>0</v>
      </c>
      <c r="AI336" s="115">
        <f t="shared" ref="AI336:AK336" ca="1" si="438">AVERAGE(AI337:AI342)</f>
        <v>0</v>
      </c>
      <c r="AJ336" s="115">
        <f t="shared" ca="1" si="438"/>
        <v>0</v>
      </c>
      <c r="AK336" s="115">
        <f t="shared" ca="1" si="438"/>
        <v>0</v>
      </c>
      <c r="AL336" s="104" t="str">
        <f ca="1">IFERROR(AVERAGE(AL337:AL342),"-")</f>
        <v>-</v>
      </c>
      <c r="AM336" s="64"/>
      <c r="AN336" s="48">
        <f>AVERAGE(AN337:AN342)</f>
        <v>0</v>
      </c>
      <c r="AO336" s="30" t="str">
        <f>IF(AN336&gt;=0.285,"達成","未")</f>
        <v>未</v>
      </c>
      <c r="AP336" s="71"/>
      <c r="AQ336" s="72">
        <f>AVERAGE(AQ337:AQ342)</f>
        <v>7.3232403945700339E-2</v>
      </c>
      <c r="AR336" s="62" t="s">
        <v>15</v>
      </c>
      <c r="AS336" s="49" t="s">
        <v>16</v>
      </c>
      <c r="AT336" s="50" t="s">
        <v>58</v>
      </c>
      <c r="AU336" s="38" t="s">
        <v>56</v>
      </c>
      <c r="AV336" s="153" t="s">
        <v>57</v>
      </c>
      <c r="AW336" s="60" t="s">
        <v>66</v>
      </c>
      <c r="AX336" s="214" t="s">
        <v>91</v>
      </c>
      <c r="AY336" s="215">
        <f>MOD(AY334-AY332,7)</f>
        <v>3</v>
      </c>
      <c r="AZ336" s="97" t="s">
        <v>106</v>
      </c>
      <c r="BA336" s="111"/>
      <c r="BB336" s="111" t="s">
        <v>83</v>
      </c>
      <c r="BC336" s="111" t="s">
        <v>84</v>
      </c>
      <c r="BD336" s="111" t="s">
        <v>85</v>
      </c>
      <c r="BE336" s="111" t="s">
        <v>86</v>
      </c>
      <c r="BF336" s="111" t="s">
        <v>87</v>
      </c>
      <c r="BG336" s="111" t="s">
        <v>101</v>
      </c>
    </row>
    <row r="337" spans="1:59" s="4" customFormat="1" ht="20.149999999999999" customHeight="1" outlineLevel="1" x14ac:dyDescent="0.2">
      <c r="B337" s="51" t="str">
        <f>IF($R$5&lt;&gt;"",$R$5,"-")</f>
        <v>A</v>
      </c>
      <c r="C337" s="84"/>
      <c r="D337" s="84"/>
      <c r="E337" s="84"/>
      <c r="F337" s="84"/>
      <c r="G337" s="84"/>
      <c r="H337" s="84"/>
      <c r="I337" s="84"/>
      <c r="J337" s="84"/>
      <c r="K337" s="84"/>
      <c r="L337" s="84"/>
      <c r="M337" s="84"/>
      <c r="N337" s="84"/>
      <c r="O337" s="84"/>
      <c r="P337" s="84"/>
      <c r="Q337" s="84"/>
      <c r="R337" s="84"/>
      <c r="S337" s="84"/>
      <c r="T337" s="84"/>
      <c r="U337" s="84"/>
      <c r="V337" s="84"/>
      <c r="W337" s="84"/>
      <c r="X337" s="84"/>
      <c r="Y337" s="84"/>
      <c r="Z337" s="84"/>
      <c r="AA337" s="84"/>
      <c r="AB337" s="84"/>
      <c r="AC337" s="84"/>
      <c r="AD337" s="84"/>
      <c r="AE337" s="84"/>
      <c r="AF337" s="84"/>
      <c r="AG337" s="61"/>
      <c r="AH337" s="122">
        <f ca="1">IFERROR(IF(B337="-","-",IF(AY332=7,COUNTIF(OFFSET($C337,0,0,1,$AY332),"○")/(7-BB337),(COUNTIF(OFFSET($C337,0,0,1,$AY332),"○")+COUNTIF(OFFSET($C337,-14,DAY(EOMONTH(C330-1,0))-7+$AY332,1,7-$AY332),"○"))/(7-BB337))),"-")</f>
        <v>0</v>
      </c>
      <c r="AI337" s="116">
        <f ca="1">IF($B337="-","-",COUNTIF(OFFSET($C337,0,$AY332,1,7),"○")/7-BC337)</f>
        <v>0</v>
      </c>
      <c r="AJ337" s="145">
        <f ca="1">IF($B337="-","-",COUNTIF(OFFSET($C337,0,$AY332,1,7),"○")/7-BD337)</f>
        <v>0</v>
      </c>
      <c r="AK337" s="145">
        <f ca="1">IF($B337="-","-",COUNTIF(OFFSET($C337,0,$AY332,1,7),"○")/7-BE337)</f>
        <v>0</v>
      </c>
      <c r="AL337" s="146" t="str">
        <f ca="1">IF($B337="-","-",IF((AY340+SIGN(AY332))&lt;5,"-",COUNTIF(OFFSET(C337,0,AY332+21,1,7),"○")/(7-BF337)))</f>
        <v>-</v>
      </c>
      <c r="AM337" s="65">
        <f>AU337</f>
        <v>0</v>
      </c>
      <c r="AN337" s="41">
        <f>IFERROR(AM337/AS337,"")</f>
        <v>0</v>
      </c>
      <c r="AO337" s="67" t="str">
        <f t="shared" ref="AO337:AO342" si="439">IFERROR(IF(B337="-",B337,IF(AM337/AS337&gt;=0.285,"達成","未")),"-")</f>
        <v>未</v>
      </c>
      <c r="AP337" s="73">
        <f t="shared" ref="AP337:AP342" si="440">AV337</f>
        <v>58</v>
      </c>
      <c r="AQ337" s="74">
        <f>IFERROR(AP337/AT337,"")</f>
        <v>8.0332409972299165E-2</v>
      </c>
      <c r="AR337" s="150">
        <f>COUNT(C331:AG331)</f>
        <v>30</v>
      </c>
      <c r="AS337" s="157">
        <f t="shared" ref="AS337:AS342" si="441">IF(OR(B337="-",B337=""),0,IFERROR(AR337-COUNTIF(C337:AG337,"外"),))</f>
        <v>30</v>
      </c>
      <c r="AT337" s="151">
        <f t="shared" ref="AT337:AT342" si="442">AS337+AT323</f>
        <v>722</v>
      </c>
      <c r="AU337" s="151">
        <f t="shared" ref="AU337:AU342" si="443">COUNTIF(C337:AG337,"○")</f>
        <v>0</v>
      </c>
      <c r="AV337" s="151">
        <f t="shared" ref="AV337:AV342" si="444">AV323+AU337</f>
        <v>58</v>
      </c>
      <c r="AW337" s="98">
        <f>IF(C330&gt;DATE($K$6,$M$6,1),0,IF(SUM(AS337:AS342)=0,1,IF(AO336="達成",1,0)))</f>
        <v>0</v>
      </c>
      <c r="AX337" s="214"/>
      <c r="AY337" s="215"/>
      <c r="AZ337" s="98">
        <f>IF(C330&gt;DATE($K$6,$M$6,1),0,IF(SUM(AS337:AS342)=0,1,IF(AND(AH336&gt;0.285,AI336&gt;0.285,AJ336&gt;0.285,AK336&gt;0.285,AL336&gt;0.285),1,0)))</f>
        <v>0</v>
      </c>
      <c r="BA337" s="111" t="s">
        <v>95</v>
      </c>
      <c r="BB337" s="111">
        <f ca="1">IF(AY332=7,COUNTIF(OFFSET($C337,0,0,1,$AY332),"外"),COUNTIF(OFFSET($C337,0,0,1,$AY332),"外")+COUNTIF(OFFSET($C337,-13,DAY(EOMONTH(C330-1,0))-7+$AY332,1,7-$AY332),"外"))</f>
        <v>0</v>
      </c>
      <c r="BC337" s="111">
        <f ca="1">COUNTIF(OFFSET($C337,0,$AY332,1,7),"外")</f>
        <v>0</v>
      </c>
      <c r="BD337" s="111">
        <f ca="1">COUNTIF(OFFSET($C337,0,$AY332+7,1,7),"外")</f>
        <v>0</v>
      </c>
      <c r="BE337" s="111">
        <f ca="1">COUNTIF(OFFSET($C337,0,$AY332+14,1,7),"外")</f>
        <v>0</v>
      </c>
      <c r="BF337" s="111">
        <f ca="1">COUNTIF(OFFSET(C337,0,AY332+21,1,7),"外")</f>
        <v>0</v>
      </c>
      <c r="BG337" s="111">
        <f ca="1">SUM(BB337:BF337)</f>
        <v>0</v>
      </c>
    </row>
    <row r="338" spans="1:59" s="4" customFormat="1" ht="20.149999999999999" customHeight="1" outlineLevel="1" x14ac:dyDescent="0.2">
      <c r="B338" s="45" t="str">
        <f>IF($S$5&lt;&gt;"",$S$5,"-")</f>
        <v>B</v>
      </c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78"/>
      <c r="AH338" s="90">
        <f ca="1">IFERROR(IF(B323="-","-",IF(AY332=7,COUNTIF(OFFSET($C338,0,0,1,$AY332),"○")/(7-BB338),(COUNTIF(OFFSET($C338,0,0,1,$AY332),"○")+COUNTIF(OFFSET($C338,-14,DAY(EOMONTH(C330-1,0))-7+$AY332,1,7-$AY332),"○"))/(7-BB338))),"-")</f>
        <v>0</v>
      </c>
      <c r="AI338" s="89">
        <f ca="1">IF(B338="-","-",COUNTIF(OFFSET($C338,0,$AY332,1,7),"○")/7-BC338)</f>
        <v>0</v>
      </c>
      <c r="AJ338" s="89">
        <f ca="1">IF($B338="-","-",COUNTIF(OFFSET($C338,0,$AY333,1,7),"○")/7-BD338)</f>
        <v>0</v>
      </c>
      <c r="AK338" s="89">
        <f ca="1">IF($B338="-","-",COUNTIF(OFFSET($C338,0,$AY332,1,7),"○")/7-BE338)</f>
        <v>0</v>
      </c>
      <c r="AL338" s="105" t="str">
        <f ca="1">IF($B338="-","-",IF((AY340+SIGN(AY332))&lt;5,"-",COUNTIF(OFFSET(C338,0,AY332+21,1,7),"○")/(7-BF338)))</f>
        <v>-</v>
      </c>
      <c r="AM338" s="154">
        <f t="shared" ref="AM338:AM340" si="445">AU338</f>
        <v>0</v>
      </c>
      <c r="AN338" s="41">
        <f t="shared" ref="AN338" si="446">IFERROR(AM338/AS338,"")</f>
        <v>0</v>
      </c>
      <c r="AO338" s="66" t="str">
        <f t="shared" si="439"/>
        <v>未</v>
      </c>
      <c r="AP338" s="155">
        <f t="shared" si="440"/>
        <v>49</v>
      </c>
      <c r="AQ338" s="75">
        <f t="shared" ref="AQ338:AQ340" si="447">IFERROR(AP338/AT338,"")</f>
        <v>6.8531468531468534E-2</v>
      </c>
      <c r="AR338" s="150">
        <f>COUNT(C331:AG331)</f>
        <v>30</v>
      </c>
      <c r="AS338" s="157">
        <f t="shared" si="441"/>
        <v>30</v>
      </c>
      <c r="AT338" s="151">
        <f t="shared" si="442"/>
        <v>715</v>
      </c>
      <c r="AU338" s="151">
        <f t="shared" si="443"/>
        <v>0</v>
      </c>
      <c r="AV338" s="151">
        <f t="shared" si="444"/>
        <v>49</v>
      </c>
      <c r="AW338" s="40"/>
      <c r="AX338" s="216" t="s">
        <v>92</v>
      </c>
      <c r="AY338" s="196">
        <f>SIGN(AY332)+SIGN(AY336)+AY340</f>
        <v>5</v>
      </c>
      <c r="BA338" s="111" t="s">
        <v>96</v>
      </c>
      <c r="BB338" s="111">
        <f ca="1">IF(AY332=7,COUNTIF(OFFSET($C338,0,0,1,$AY332),"外"),COUNTIF(OFFSET($C338,0,0,1,$AY332),"外")+COUNTIF(OFFSET($C338,-13,DAY(EOMONTH(C330-1,0))-7+$AY332,1,7-$AY332),"外"))</f>
        <v>0</v>
      </c>
      <c r="BC338" s="111">
        <f ca="1">COUNTIF(OFFSET($C338,0,$AY332,1,7),"外")</f>
        <v>0</v>
      </c>
      <c r="BD338" s="111">
        <f ca="1">COUNTIF(OFFSET($C338,0,$AY332+7,1,7),"外")</f>
        <v>0</v>
      </c>
      <c r="BE338" s="111">
        <f ca="1">COUNTIF(OFFSET($C338,0,$AY332+14,1,7),"外")</f>
        <v>0</v>
      </c>
      <c r="BF338" s="111">
        <f ca="1">COUNTIF(OFFSET(C338,0,AY332+21,1,7),"外")</f>
        <v>0</v>
      </c>
      <c r="BG338" s="111">
        <f t="shared" ref="BG338:BG340" ca="1" si="448">SUM(BB338:BF338)</f>
        <v>0</v>
      </c>
    </row>
    <row r="339" spans="1:59" s="4" customFormat="1" ht="20.149999999999999" customHeight="1" outlineLevel="1" x14ac:dyDescent="0.2">
      <c r="B339" s="45" t="str">
        <f>IF($T$5&lt;&gt;"",$T$5,"-")</f>
        <v>C</v>
      </c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78"/>
      <c r="AH339" s="90">
        <f ca="1">IFERROR(IF(B339="-","-",IF(AY332=7,COUNTIF(OFFSET($C339,0,0,1,$AY332),"○")/(7-BB339),(COUNTIF(OFFSET($C339,0,0,1,$AY332),"○")+COUNTIF(OFFSET($C339,-14,DAY(EOMONTH(C330-1,0))-7+$AY332,1,7-$AY332),"○"))/(7-BB339))),"-")</f>
        <v>0</v>
      </c>
      <c r="AI339" s="89">
        <f ca="1">IF(B339="-","-",COUNTIF(OFFSET($C339,0,$AY332,1,7),"○")/7-BC339)</f>
        <v>0</v>
      </c>
      <c r="AJ339" s="89">
        <f ca="1">IF($B339="-","-",COUNTIF(OFFSET($C339,0,$AY332,1,7),"○")/7-BD339)</f>
        <v>0</v>
      </c>
      <c r="AK339" s="89">
        <f ca="1">IF($B339="-","-",COUNTIF(OFFSET($C339,0,$AY332,1,7),"○")/7-BE339)</f>
        <v>0</v>
      </c>
      <c r="AL339" s="105" t="str">
        <f ca="1">IF($B339="-","-",IF((AY340+SIGN(AY332))&lt;5,"-",COUNTIF(OFFSET(C339,0,AY332+21,1,7),"○")/(7-BF339)))</f>
        <v>-</v>
      </c>
      <c r="AM339" s="154">
        <f t="shared" si="445"/>
        <v>0</v>
      </c>
      <c r="AN339" s="41">
        <f>IFERROR(AM339/AS339,"")</f>
        <v>0</v>
      </c>
      <c r="AO339" s="66" t="str">
        <f t="shared" si="439"/>
        <v>未</v>
      </c>
      <c r="AP339" s="155">
        <f t="shared" si="440"/>
        <v>51</v>
      </c>
      <c r="AQ339" s="75">
        <f t="shared" si="447"/>
        <v>7.0833333333333331E-2</v>
      </c>
      <c r="AR339" s="150">
        <f>COUNT(C331:AG331)</f>
        <v>30</v>
      </c>
      <c r="AS339" s="157">
        <f t="shared" si="441"/>
        <v>30</v>
      </c>
      <c r="AT339" s="151">
        <f t="shared" si="442"/>
        <v>720</v>
      </c>
      <c r="AU339" s="151">
        <f t="shared" si="443"/>
        <v>0</v>
      </c>
      <c r="AV339" s="151">
        <f t="shared" si="444"/>
        <v>51</v>
      </c>
      <c r="AW339" s="40"/>
      <c r="AX339" s="217"/>
      <c r="AY339" s="197"/>
      <c r="BA339" s="111" t="s">
        <v>97</v>
      </c>
      <c r="BB339" s="111">
        <f ca="1">IF(AY332=7,COUNTIF(OFFSET($C339,0,0,1,$AY332),"外"),COUNTIF(OFFSET($C339,0,0,1,$AY332),"外")+COUNTIF(OFFSET($C339,-13,DAY(EOMONTH(C330-1,0))-7+$AY332,1,7-$AY332),"外"))</f>
        <v>0</v>
      </c>
      <c r="BC339" s="111">
        <f ca="1">COUNTIF(OFFSET($C339,0,$AY332,1,7),"外")</f>
        <v>0</v>
      </c>
      <c r="BD339" s="111">
        <f ca="1">COUNTIF(OFFSET($C339,0,$AY332+7,1,7),"外")</f>
        <v>0</v>
      </c>
      <c r="BE339" s="111">
        <f ca="1">COUNTIF(OFFSET($C339,0,$AY332+14,1,7),"外")</f>
        <v>0</v>
      </c>
      <c r="BF339" s="111">
        <f ca="1">COUNTIF(OFFSET(C339,0,AY332+21,1,7),"外")</f>
        <v>0</v>
      </c>
      <c r="BG339" s="111">
        <f t="shared" ca="1" si="448"/>
        <v>0</v>
      </c>
    </row>
    <row r="340" spans="1:59" s="4" customFormat="1" ht="20.149999999999999" customHeight="1" outlineLevel="1" x14ac:dyDescent="0.2">
      <c r="B340" s="45" t="str">
        <f>IF($U$5&lt;&gt;"",$U$5,"-")</f>
        <v>-</v>
      </c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78"/>
      <c r="AH340" s="90" t="str">
        <f ca="1">IFERROR(IF(B340="-","-",IF(AY332=7,COUNTIF(OFFSET($C340,0,0,1,$AY332),"○")/(7-BB340),(COUNTIF(OFFSET($C340,0,0,1,$AY332),"○")+COUNTIF(OFFSET($C340,-14,DAY(EOMONTH(C330-1,0))-7+$AY332,1,7-$AY332),"○"))/(7-BB340))),"-")</f>
        <v>-</v>
      </c>
      <c r="AI340" s="89" t="str">
        <f ca="1">IF(B340="-","-",COUNTIF(OFFSET($C340,0,$AY332,1,7),"○")/7-BC340)</f>
        <v>-</v>
      </c>
      <c r="AJ340" s="89" t="str">
        <f ca="1">IF($B340="-","-",COUNTIF(OFFSET($C340,0,$AY332,1,7),"○")/7-BD340)</f>
        <v>-</v>
      </c>
      <c r="AK340" s="89" t="str">
        <f ca="1">IF($B340="-","-",COUNTIF(OFFSET($C340,0,$AY332,1,7),"○")/7-BE340)</f>
        <v>-</v>
      </c>
      <c r="AL340" s="105" t="str">
        <f ca="1">IF($B340="-","-",IF((AY340+SIGN(AY332))&lt;5,"-",COUNTIF(OFFSET(C340,0,AY332+21,1,7),"○")/(7-BF340)))</f>
        <v>-</v>
      </c>
      <c r="AM340" s="154">
        <f t="shared" si="445"/>
        <v>0</v>
      </c>
      <c r="AN340" s="41" t="str">
        <f t="shared" ref="AN340:AN341" si="449">IFERROR(AM340/AS340,"")</f>
        <v/>
      </c>
      <c r="AO340" s="66" t="str">
        <f t="shared" si="439"/>
        <v>-</v>
      </c>
      <c r="AP340" s="155">
        <f t="shared" si="440"/>
        <v>0</v>
      </c>
      <c r="AQ340" s="75" t="str">
        <f t="shared" si="447"/>
        <v/>
      </c>
      <c r="AR340" s="150">
        <f>COUNT(C331:AG331)</f>
        <v>30</v>
      </c>
      <c r="AS340" s="157">
        <f t="shared" si="441"/>
        <v>0</v>
      </c>
      <c r="AT340" s="151">
        <f t="shared" si="442"/>
        <v>0</v>
      </c>
      <c r="AU340" s="151">
        <f t="shared" si="443"/>
        <v>0</v>
      </c>
      <c r="AV340" s="151">
        <f t="shared" si="444"/>
        <v>0</v>
      </c>
      <c r="AW340" s="40"/>
      <c r="AX340" s="194" t="s">
        <v>93</v>
      </c>
      <c r="AY340" s="196">
        <f>ROUNDDOWN((AY334-AY332)/7,0)</f>
        <v>3</v>
      </c>
      <c r="BA340" s="111" t="s">
        <v>98</v>
      </c>
      <c r="BB340" s="111">
        <f ca="1">IF(AY332=7,COUNTIF(OFFSET($C340,0,0,1,$AY332),"外"),COUNTIF(OFFSET($C340,0,0,1,$AY332),"外")+COUNTIF(OFFSET($C340,-13,DAY(EOMONTH(C330-1,0))-7+$AY332,1,7-$AY332),"外"))</f>
        <v>0</v>
      </c>
      <c r="BC340" s="111">
        <f ca="1">COUNTIF(OFFSET($C340,0,$AY332,1,7),"外")</f>
        <v>0</v>
      </c>
      <c r="BD340" s="111">
        <f ca="1">COUNTIF(OFFSET($C340,0,$AY332+7,1,7),"外")</f>
        <v>0</v>
      </c>
      <c r="BE340" s="111">
        <f ca="1">COUNTIF(OFFSET($C340,0,$AY332+14,1,7),"外")</f>
        <v>0</v>
      </c>
      <c r="BF340" s="111">
        <f ca="1">COUNTIF(OFFSET(C340,0,AY332+21,1,7),"外")</f>
        <v>0</v>
      </c>
      <c r="BG340" s="111">
        <f t="shared" ca="1" si="448"/>
        <v>0</v>
      </c>
    </row>
    <row r="341" spans="1:59" s="4" customFormat="1" ht="20.149999999999999" customHeight="1" outlineLevel="1" x14ac:dyDescent="0.2">
      <c r="B341" s="45" t="str">
        <f>IF($V$5&lt;&gt;"",$V$5,"-")</f>
        <v>-</v>
      </c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78"/>
      <c r="AH341" s="90" t="str">
        <f ca="1">IFERROR(IF(B341="-","-",IF(AY332=7,COUNTIF(OFFSET($C341,0,0,1,$AY332),"○")/(7-BB341),(COUNTIF(OFFSET($C341,0,0,1,$AY332),"○")+COUNTIF(OFFSET($C341,-14,DAY(EOMONTH(C330-1,0))-7+$AY332,1,7-$AY332),"○"))/(7-BB341))),"-")</f>
        <v>-</v>
      </c>
      <c r="AI341" s="89" t="str">
        <f ca="1">IF(B341="-","-",COUNTIF(OFFSET($C341,0,$AY332,1,7),"○")/7-BC341)</f>
        <v>-</v>
      </c>
      <c r="AJ341" s="89" t="str">
        <f ca="1">IF($B341="-","-",COUNTIF(OFFSET($C341,0,$AY332,1,7),"○")/7-BD341)</f>
        <v>-</v>
      </c>
      <c r="AK341" s="89" t="str">
        <f ca="1">IF($B341="-","-",COUNTIF(OFFSET($C341,0,$AY332,1,7),"○")/7-BE341)</f>
        <v>-</v>
      </c>
      <c r="AL341" s="105" t="str">
        <f ca="1">IF($B341="-","-",IF((AY340+SIGN(AY332))&lt;5,"-",COUNTIF(OFFSET(C341,0,AY332+21,1,7),"○")/(7-BF341)))</f>
        <v>-</v>
      </c>
      <c r="AM341" s="154">
        <f>AU341</f>
        <v>0</v>
      </c>
      <c r="AN341" s="41" t="str">
        <f t="shared" si="449"/>
        <v/>
      </c>
      <c r="AO341" s="66" t="str">
        <f t="shared" si="439"/>
        <v>-</v>
      </c>
      <c r="AP341" s="155">
        <f t="shared" si="440"/>
        <v>0</v>
      </c>
      <c r="AQ341" s="75" t="str">
        <f>IFERROR(AP341/AT341,"")</f>
        <v/>
      </c>
      <c r="AR341" s="150">
        <f>COUNT(C331:AG331)</f>
        <v>30</v>
      </c>
      <c r="AS341" s="157">
        <f t="shared" si="441"/>
        <v>0</v>
      </c>
      <c r="AT341" s="151">
        <f t="shared" si="442"/>
        <v>0</v>
      </c>
      <c r="AU341" s="151">
        <f t="shared" si="443"/>
        <v>0</v>
      </c>
      <c r="AV341" s="151">
        <f t="shared" si="444"/>
        <v>0</v>
      </c>
      <c r="AW341" s="40"/>
      <c r="AX341" s="195"/>
      <c r="AY341" s="197"/>
      <c r="BA341" s="111" t="s">
        <v>99</v>
      </c>
      <c r="BB341" s="111">
        <f ca="1">IF(AY332=7,COUNTIF(OFFSET($C341,0,0,1,$AY332),"外"),COUNTIF(OFFSET($C341,0,0,1,$AY332),"外")+COUNTIF(OFFSET($C341,-13,DAY(EOMONTH(C330-1,0))-7+$AY332,1,7-$AY332),"外"))</f>
        <v>0</v>
      </c>
      <c r="BC341" s="111">
        <f ca="1">COUNTIF(OFFSET($C341,0,$AY332,1,7),"外")</f>
        <v>0</v>
      </c>
      <c r="BD341" s="111">
        <f ca="1">COUNTIF(OFFSET($C341,0,$AY332+7,1,7),"外")</f>
        <v>0</v>
      </c>
      <c r="BE341" s="111">
        <f ca="1">COUNTIF(OFFSET($C341,0,$AY332+14,1,7),"外")</f>
        <v>0</v>
      </c>
      <c r="BF341" s="111">
        <f ca="1">COUNTIF(OFFSET(C341,0,AY332+21,1,7),"外")</f>
        <v>0</v>
      </c>
      <c r="BG341" s="111">
        <f ca="1">SUM(BB341:BF341)</f>
        <v>0</v>
      </c>
    </row>
    <row r="342" spans="1:59" s="4" customFormat="1" ht="20.149999999999999" customHeight="1" outlineLevel="1" thickBot="1" x14ac:dyDescent="0.25">
      <c r="B342" s="46" t="str">
        <f>IF($W$5&lt;&gt;"",$W$5,"-")</f>
        <v>-</v>
      </c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3"/>
      <c r="AG342" s="55"/>
      <c r="AH342" s="91" t="str">
        <f ca="1">IFERROR(IF(B342="-","-",IF(AY332=7,COUNTIF(OFFSET($C342,0,0,1,$AY332),"○")/(7-BB342),(COUNTIF(OFFSET($C342,0,0,1,$AY332),"○")+COUNTIF(OFFSET($C342,-14,DAY(EOMONTH(C330-1,0))-7+$AY332,1,7-$AY332),"○"))/(7-BB342))),"-")</f>
        <v>-</v>
      </c>
      <c r="AI342" s="92" t="str">
        <f ca="1">IF(B342="-","-",COUNTIF(OFFSET($C342,0,$AY332,1,7),"○")/7-BC342)</f>
        <v>-</v>
      </c>
      <c r="AJ342" s="92" t="str">
        <f ca="1">IF($B342="-","-",COUNTIF(OFFSET($C342,0,$AY332,1,7),"○")/7-BD342)</f>
        <v>-</v>
      </c>
      <c r="AK342" s="92" t="str">
        <f ca="1">IF($B342="-","-",COUNTIF(OFFSET($C342,0,$AY332,1,7),"○")/7-BE342)</f>
        <v>-</v>
      </c>
      <c r="AL342" s="106" t="str">
        <f ca="1">IF($B342="-","-",IF((AY340+SIGN(AY332))&lt;5,"-",COUNTIF(OFFSET(C342,0,AY332+21,1,7),"○")/(7-BF342)))</f>
        <v>-</v>
      </c>
      <c r="AM342" s="64">
        <f t="shared" ref="AM342" si="450">AU342</f>
        <v>0</v>
      </c>
      <c r="AN342" s="48" t="str">
        <f>IFERROR(AM342/AS342,"")</f>
        <v/>
      </c>
      <c r="AO342" s="30" t="str">
        <f t="shared" si="439"/>
        <v>-</v>
      </c>
      <c r="AP342" s="71">
        <f t="shared" si="440"/>
        <v>0</v>
      </c>
      <c r="AQ342" s="72" t="str">
        <f t="shared" ref="AQ342" si="451">IFERROR(AP342/AT342,"")</f>
        <v/>
      </c>
      <c r="AR342" s="150">
        <f>COUNT(C331:AG331)</f>
        <v>30</v>
      </c>
      <c r="AS342" s="157">
        <f t="shared" si="441"/>
        <v>0</v>
      </c>
      <c r="AT342" s="151">
        <f t="shared" si="442"/>
        <v>0</v>
      </c>
      <c r="AU342" s="151">
        <f t="shared" si="443"/>
        <v>0</v>
      </c>
      <c r="AV342" s="151">
        <f t="shared" si="444"/>
        <v>0</v>
      </c>
      <c r="AW342" s="40"/>
      <c r="AX342" s="101"/>
      <c r="AY342" s="102"/>
      <c r="BA342" s="111" t="s">
        <v>100</v>
      </c>
      <c r="BB342" s="111">
        <f ca="1">IF(AY332=7,COUNTIF(OFFSET($C342,0,0,1,$AY332),"外"),COUNTIF(OFFSET($C342,0,0,1,$AY332),"外")+COUNTIF(OFFSET($C342,-13,DAY(EOMONTH(C330-1,0))-7+$AY332,1,7-$AY332),"外"))</f>
        <v>0</v>
      </c>
      <c r="BC342" s="111">
        <f ca="1">COUNTIF(OFFSET($C342,0,$AY332,1,7),"外")</f>
        <v>0</v>
      </c>
      <c r="BD342" s="111">
        <f ca="1">COUNTIF(OFFSET($C342,0,$AY332+7,1,7),"外")</f>
        <v>0</v>
      </c>
      <c r="BE342" s="111">
        <f ca="1">COUNTIF(OFFSET($C342,0,$AY332+14,1,7),"外")</f>
        <v>0</v>
      </c>
      <c r="BF342" s="111">
        <f ca="1">COUNTIF(OFFSET(C342,0,AY332+21,1,7),"外")</f>
        <v>0</v>
      </c>
      <c r="BG342" s="111">
        <f t="shared" ref="BG342" ca="1" si="452">SUM(BB342:BF342)</f>
        <v>0</v>
      </c>
    </row>
    <row r="343" spans="1:59" ht="13.5" outlineLevel="1" thickBot="1" x14ac:dyDescent="0.25">
      <c r="AV343" s="32"/>
    </row>
    <row r="344" spans="1:59" s="4" customFormat="1" ht="13" customHeight="1" outlineLevel="1" x14ac:dyDescent="0.2">
      <c r="A344" s="2"/>
      <c r="B344" s="83" t="s">
        <v>0</v>
      </c>
      <c r="C344" s="252">
        <f>DATE(YEAR(C330),MONTH(C330)+1,DAY(C330))</f>
        <v>46296</v>
      </c>
      <c r="D344" s="253"/>
      <c r="E344" s="253"/>
      <c r="F344" s="253"/>
      <c r="G344" s="253"/>
      <c r="H344" s="253"/>
      <c r="I344" s="253"/>
      <c r="J344" s="253"/>
      <c r="K344" s="253"/>
      <c r="L344" s="253"/>
      <c r="M344" s="253"/>
      <c r="N344" s="253"/>
      <c r="O344" s="253"/>
      <c r="P344" s="253"/>
      <c r="Q344" s="253"/>
      <c r="R344" s="253"/>
      <c r="S344" s="253"/>
      <c r="T344" s="253"/>
      <c r="U344" s="253"/>
      <c r="V344" s="253"/>
      <c r="W344" s="253"/>
      <c r="X344" s="253"/>
      <c r="Y344" s="253"/>
      <c r="Z344" s="253"/>
      <c r="AA344" s="253"/>
      <c r="AB344" s="253"/>
      <c r="AC344" s="253"/>
      <c r="AD344" s="253"/>
      <c r="AE344" s="253"/>
      <c r="AF344" s="253"/>
      <c r="AG344" s="253"/>
      <c r="AH344" s="254" t="s">
        <v>113</v>
      </c>
      <c r="AI344" s="255"/>
      <c r="AJ344" s="255"/>
      <c r="AK344" s="255"/>
      <c r="AL344" s="256"/>
      <c r="AM344" s="260" t="s">
        <v>46</v>
      </c>
      <c r="AN344" s="261"/>
      <c r="AO344" s="262"/>
      <c r="AP344" s="266" t="s">
        <v>11</v>
      </c>
      <c r="AQ344" s="267"/>
      <c r="AR344" s="270" t="s">
        <v>15</v>
      </c>
      <c r="AS344" s="206" t="s">
        <v>16</v>
      </c>
      <c r="AT344" s="221" t="s">
        <v>17</v>
      </c>
      <c r="AU344" s="241"/>
      <c r="AV344" s="241"/>
      <c r="AW344" s="40"/>
      <c r="AX344" s="242" t="s">
        <v>88</v>
      </c>
      <c r="AY344" s="243"/>
      <c r="AZ344" s="2"/>
      <c r="BA344" s="2"/>
      <c r="BB344" s="2"/>
      <c r="BC344" s="2"/>
      <c r="BD344" s="2"/>
      <c r="BE344" s="2"/>
      <c r="BF344" s="2"/>
      <c r="BG344" s="2"/>
    </row>
    <row r="345" spans="1:59" s="4" customFormat="1" ht="13" customHeight="1" outlineLevel="1" x14ac:dyDescent="0.2">
      <c r="A345" s="2"/>
      <c r="B345" s="10" t="s">
        <v>1</v>
      </c>
      <c r="C345" s="11">
        <f>DATE(YEAR(C344),MONTH(C344),DAY(C344))</f>
        <v>46296</v>
      </c>
      <c r="D345" s="11">
        <f>IF(MONTH(DATE(YEAR(C345),MONTH(C345),DAY(C345)+1))=MONTH($C344),DATE(YEAR(C345),MONTH(C345),DAY(C345)+1),"")</f>
        <v>46297</v>
      </c>
      <c r="E345" s="11">
        <f t="shared" ref="E345:AG345" si="453">IF(MONTH(DATE(YEAR(D345),MONTH(D345),DAY(D345)+1))=MONTH($C344),DATE(YEAR(D345),MONTH(D345),DAY(D345)+1),"")</f>
        <v>46298</v>
      </c>
      <c r="F345" s="16">
        <f t="shared" si="453"/>
        <v>46299</v>
      </c>
      <c r="G345" s="11">
        <f t="shared" si="453"/>
        <v>46300</v>
      </c>
      <c r="H345" s="11">
        <f t="shared" si="453"/>
        <v>46301</v>
      </c>
      <c r="I345" s="11">
        <f t="shared" si="453"/>
        <v>46302</v>
      </c>
      <c r="J345" s="11">
        <f t="shared" si="453"/>
        <v>46303</v>
      </c>
      <c r="K345" s="11">
        <f t="shared" si="453"/>
        <v>46304</v>
      </c>
      <c r="L345" s="11">
        <f t="shared" si="453"/>
        <v>46305</v>
      </c>
      <c r="M345" s="11">
        <f t="shared" si="453"/>
        <v>46306</v>
      </c>
      <c r="N345" s="11">
        <f t="shared" si="453"/>
        <v>46307</v>
      </c>
      <c r="O345" s="11">
        <f t="shared" si="453"/>
        <v>46308</v>
      </c>
      <c r="P345" s="11">
        <f t="shared" si="453"/>
        <v>46309</v>
      </c>
      <c r="Q345" s="11">
        <f t="shared" si="453"/>
        <v>46310</v>
      </c>
      <c r="R345" s="11">
        <f t="shared" si="453"/>
        <v>46311</v>
      </c>
      <c r="S345" s="11">
        <f t="shared" si="453"/>
        <v>46312</v>
      </c>
      <c r="T345" s="11">
        <f t="shared" si="453"/>
        <v>46313</v>
      </c>
      <c r="U345" s="11">
        <f t="shared" si="453"/>
        <v>46314</v>
      </c>
      <c r="V345" s="11">
        <f t="shared" si="453"/>
        <v>46315</v>
      </c>
      <c r="W345" s="11">
        <f t="shared" si="453"/>
        <v>46316</v>
      </c>
      <c r="X345" s="11">
        <f t="shared" si="453"/>
        <v>46317</v>
      </c>
      <c r="Y345" s="11">
        <f t="shared" si="453"/>
        <v>46318</v>
      </c>
      <c r="Z345" s="11">
        <f t="shared" si="453"/>
        <v>46319</v>
      </c>
      <c r="AA345" s="11">
        <f t="shared" si="453"/>
        <v>46320</v>
      </c>
      <c r="AB345" s="11">
        <f t="shared" si="453"/>
        <v>46321</v>
      </c>
      <c r="AC345" s="11">
        <f t="shared" si="453"/>
        <v>46322</v>
      </c>
      <c r="AD345" s="11">
        <f t="shared" si="453"/>
        <v>46323</v>
      </c>
      <c r="AE345" s="11">
        <f t="shared" si="453"/>
        <v>46324</v>
      </c>
      <c r="AF345" s="11">
        <f t="shared" si="453"/>
        <v>46325</v>
      </c>
      <c r="AG345" s="29">
        <f t="shared" si="453"/>
        <v>46326</v>
      </c>
      <c r="AH345" s="257"/>
      <c r="AI345" s="258"/>
      <c r="AJ345" s="258"/>
      <c r="AK345" s="258"/>
      <c r="AL345" s="259"/>
      <c r="AM345" s="263"/>
      <c r="AN345" s="264"/>
      <c r="AO345" s="265"/>
      <c r="AP345" s="268"/>
      <c r="AQ345" s="269"/>
      <c r="AR345" s="271"/>
      <c r="AS345" s="207"/>
      <c r="AT345" s="221"/>
      <c r="AU345" s="241"/>
      <c r="AV345" s="241"/>
      <c r="AW345" s="40"/>
      <c r="AX345" s="244"/>
      <c r="AY345" s="245"/>
      <c r="AZ345" s="2"/>
      <c r="BA345" s="2"/>
      <c r="BB345" s="2"/>
      <c r="BC345" s="2"/>
      <c r="BD345" s="2"/>
      <c r="BE345" s="2"/>
      <c r="BF345" s="2"/>
      <c r="BG345" s="2"/>
    </row>
    <row r="346" spans="1:59" s="4" customFormat="1" ht="13" customHeight="1" outlineLevel="1" x14ac:dyDescent="0.2">
      <c r="A346" s="2"/>
      <c r="B346" s="10" t="s">
        <v>2</v>
      </c>
      <c r="C346" s="12" t="str">
        <f t="shared" ref="C346:AG346" si="454">TEXT(C345,"aaa")</f>
        <v>木</v>
      </c>
      <c r="D346" s="12" t="str">
        <f t="shared" si="454"/>
        <v>金</v>
      </c>
      <c r="E346" s="12" t="str">
        <f t="shared" si="454"/>
        <v>土</v>
      </c>
      <c r="F346" s="17" t="str">
        <f t="shared" si="454"/>
        <v>日</v>
      </c>
      <c r="G346" s="12" t="str">
        <f t="shared" si="454"/>
        <v>月</v>
      </c>
      <c r="H346" s="12" t="str">
        <f t="shared" si="454"/>
        <v>火</v>
      </c>
      <c r="I346" s="12" t="str">
        <f t="shared" si="454"/>
        <v>水</v>
      </c>
      <c r="J346" s="12" t="str">
        <f t="shared" si="454"/>
        <v>木</v>
      </c>
      <c r="K346" s="12" t="str">
        <f t="shared" si="454"/>
        <v>金</v>
      </c>
      <c r="L346" s="12" t="str">
        <f t="shared" si="454"/>
        <v>土</v>
      </c>
      <c r="M346" s="12" t="str">
        <f t="shared" si="454"/>
        <v>日</v>
      </c>
      <c r="N346" s="12" t="str">
        <f t="shared" si="454"/>
        <v>月</v>
      </c>
      <c r="O346" s="12" t="str">
        <f t="shared" si="454"/>
        <v>火</v>
      </c>
      <c r="P346" s="12" t="str">
        <f t="shared" si="454"/>
        <v>水</v>
      </c>
      <c r="Q346" s="12" t="str">
        <f t="shared" si="454"/>
        <v>木</v>
      </c>
      <c r="R346" s="12" t="str">
        <f t="shared" si="454"/>
        <v>金</v>
      </c>
      <c r="S346" s="12" t="str">
        <f t="shared" si="454"/>
        <v>土</v>
      </c>
      <c r="T346" s="12" t="str">
        <f t="shared" si="454"/>
        <v>日</v>
      </c>
      <c r="U346" s="12" t="str">
        <f t="shared" si="454"/>
        <v>月</v>
      </c>
      <c r="V346" s="12" t="str">
        <f t="shared" si="454"/>
        <v>火</v>
      </c>
      <c r="W346" s="12" t="str">
        <f t="shared" si="454"/>
        <v>水</v>
      </c>
      <c r="X346" s="12" t="str">
        <f t="shared" si="454"/>
        <v>木</v>
      </c>
      <c r="Y346" s="12" t="str">
        <f t="shared" si="454"/>
        <v>金</v>
      </c>
      <c r="Z346" s="12" t="str">
        <f t="shared" si="454"/>
        <v>土</v>
      </c>
      <c r="AA346" s="12" t="str">
        <f t="shared" si="454"/>
        <v>日</v>
      </c>
      <c r="AB346" s="12" t="str">
        <f t="shared" si="454"/>
        <v>月</v>
      </c>
      <c r="AC346" s="12" t="str">
        <f t="shared" si="454"/>
        <v>火</v>
      </c>
      <c r="AD346" s="12" t="str">
        <f t="shared" si="454"/>
        <v>水</v>
      </c>
      <c r="AE346" s="12" t="str">
        <f t="shared" si="454"/>
        <v>木</v>
      </c>
      <c r="AF346" s="12" t="str">
        <f t="shared" si="454"/>
        <v>金</v>
      </c>
      <c r="AG346" s="78" t="str">
        <f t="shared" si="454"/>
        <v>土</v>
      </c>
      <c r="AH346" s="246" t="s">
        <v>83</v>
      </c>
      <c r="AI346" s="247" t="s">
        <v>84</v>
      </c>
      <c r="AJ346" s="247" t="s">
        <v>85</v>
      </c>
      <c r="AK346" s="247" t="s">
        <v>86</v>
      </c>
      <c r="AL346" s="248" t="s">
        <v>87</v>
      </c>
      <c r="AM346" s="249" t="s">
        <v>40</v>
      </c>
      <c r="AN346" s="228" t="s">
        <v>12</v>
      </c>
      <c r="AO346" s="231" t="s">
        <v>47</v>
      </c>
      <c r="AP346" s="234" t="s">
        <v>40</v>
      </c>
      <c r="AQ346" s="237" t="s">
        <v>13</v>
      </c>
      <c r="AR346" s="240"/>
      <c r="AS346" s="221"/>
      <c r="AT346" s="221"/>
      <c r="AU346" s="149"/>
      <c r="AV346" s="149"/>
      <c r="AW346" s="40"/>
      <c r="AX346" s="223" t="s">
        <v>89</v>
      </c>
      <c r="AY346" s="224">
        <f>ABS(IF(WEEKDAY(C344,3)=0,7,WEEKDAY(C344,3)-7))</f>
        <v>4</v>
      </c>
      <c r="AZ346" s="2"/>
      <c r="BA346" s="2"/>
      <c r="BB346" s="2"/>
      <c r="BC346" s="2"/>
      <c r="BD346" s="2"/>
      <c r="BE346" s="2"/>
      <c r="BF346" s="2"/>
      <c r="BG346" s="2"/>
    </row>
    <row r="347" spans="1:59" s="4" customFormat="1" ht="25.5" customHeight="1" outlineLevel="1" x14ac:dyDescent="0.2">
      <c r="A347" s="3"/>
      <c r="B347" s="225" t="s">
        <v>3</v>
      </c>
      <c r="C347" s="218" t="str">
        <f>IFERROR(VLOOKUP(C345,祝日一覧!$A:$C,3,FALSE),"")</f>
        <v/>
      </c>
      <c r="D347" s="218" t="str">
        <f>IFERROR(VLOOKUP(D345,祝日一覧!$A:$C,3,FALSE),"")</f>
        <v/>
      </c>
      <c r="E347" s="218" t="str">
        <f>IFERROR(VLOOKUP(E345,祝日一覧!$A:$C,3,FALSE),"")</f>
        <v/>
      </c>
      <c r="F347" s="218" t="str">
        <f>IFERROR(VLOOKUP(F345,祝日一覧!$A:$C,3,FALSE),"")</f>
        <v/>
      </c>
      <c r="G347" s="218" t="str">
        <f>IFERROR(VLOOKUP(G345,祝日一覧!$A:$C,3,FALSE),"")</f>
        <v/>
      </c>
      <c r="H347" s="218" t="str">
        <f>IFERROR(VLOOKUP(H345,祝日一覧!$A:$C,3,FALSE),"")</f>
        <v/>
      </c>
      <c r="I347" s="218" t="str">
        <f>IFERROR(VLOOKUP(I345,祝日一覧!$A:$C,3,FALSE),"")</f>
        <v/>
      </c>
      <c r="J347" s="218" t="str">
        <f>IFERROR(VLOOKUP(J345,祝日一覧!$A:$C,3,FALSE),"")</f>
        <v/>
      </c>
      <c r="K347" s="218" t="str">
        <f>IFERROR(VLOOKUP(K345,祝日一覧!$A:$C,3,FALSE),"")</f>
        <v/>
      </c>
      <c r="L347" s="218" t="str">
        <f>IFERROR(VLOOKUP(L345,祝日一覧!$A:$C,3,FALSE),"")</f>
        <v/>
      </c>
      <c r="M347" s="218" t="str">
        <f>IFERROR(VLOOKUP(M345,祝日一覧!$A:$C,3,FALSE),"")</f>
        <v/>
      </c>
      <c r="N347" s="218" t="str">
        <f>IFERROR(VLOOKUP(N345,祝日一覧!$A:$C,3,FALSE),"")</f>
        <v>スポーツの日</v>
      </c>
      <c r="O347" s="218" t="str">
        <f>IFERROR(VLOOKUP(O345,祝日一覧!$A:$C,3,FALSE),"")</f>
        <v/>
      </c>
      <c r="P347" s="218" t="str">
        <f>IFERROR(VLOOKUP(P345,祝日一覧!$A:$C,3,FALSE),"")</f>
        <v/>
      </c>
      <c r="Q347" s="218" t="str">
        <f>IFERROR(VLOOKUP(Q345,祝日一覧!$A:$C,3,FALSE),"")</f>
        <v/>
      </c>
      <c r="R347" s="218" t="str">
        <f>IFERROR(VLOOKUP(R345,祝日一覧!$A:$C,3,FALSE),"")</f>
        <v/>
      </c>
      <c r="S347" s="218" t="str">
        <f>IFERROR(VLOOKUP(S345,祝日一覧!$A:$C,3,FALSE),"")</f>
        <v/>
      </c>
      <c r="T347" s="218" t="str">
        <f>IFERROR(VLOOKUP(T345,祝日一覧!$A:$C,3,FALSE),"")</f>
        <v/>
      </c>
      <c r="U347" s="218" t="str">
        <f>IFERROR(VLOOKUP(U345,祝日一覧!$A:$C,3,FALSE),"")</f>
        <v/>
      </c>
      <c r="V347" s="218" t="str">
        <f>IFERROR(VLOOKUP(V345,祝日一覧!$A:$C,3,FALSE),"")</f>
        <v/>
      </c>
      <c r="W347" s="218" t="str">
        <f>IFERROR(VLOOKUP(W345,祝日一覧!$A:$C,3,FALSE),"")</f>
        <v/>
      </c>
      <c r="X347" s="218" t="str">
        <f>IFERROR(VLOOKUP(X345,祝日一覧!$A:$C,3,FALSE),"")</f>
        <v/>
      </c>
      <c r="Y347" s="218" t="str">
        <f>IFERROR(VLOOKUP(Y345,祝日一覧!$A:$C,3,FALSE),"")</f>
        <v/>
      </c>
      <c r="Z347" s="218" t="str">
        <f>IFERROR(VLOOKUP(Z345,祝日一覧!$A:$C,3,FALSE),"")</f>
        <v/>
      </c>
      <c r="AA347" s="218" t="str">
        <f>IFERROR(VLOOKUP(AA345,祝日一覧!$A:$C,3,FALSE),"")</f>
        <v/>
      </c>
      <c r="AB347" s="218" t="str">
        <f>IFERROR(VLOOKUP(AB345,祝日一覧!$A:$C,3,FALSE),"")</f>
        <v/>
      </c>
      <c r="AC347" s="218" t="str">
        <f>IFERROR(VLOOKUP(AC345,祝日一覧!$A:$C,3,FALSE),"")</f>
        <v/>
      </c>
      <c r="AD347" s="218" t="str">
        <f>IFERROR(VLOOKUP(AD345,祝日一覧!$A:$C,3,FALSE),"")</f>
        <v/>
      </c>
      <c r="AE347" s="218" t="str">
        <f>IFERROR(VLOOKUP(AE345,祝日一覧!$A:$C,3,FALSE),"")</f>
        <v/>
      </c>
      <c r="AF347" s="218" t="str">
        <f>IFERROR(VLOOKUP(AF345,祝日一覧!$A:$C,3,FALSE),"")</f>
        <v/>
      </c>
      <c r="AG347" s="208" t="str">
        <f>IFERROR(VLOOKUP(AG345,祝日一覧!$A:$C,3,FALSE),"")</f>
        <v/>
      </c>
      <c r="AH347" s="246"/>
      <c r="AI347" s="247"/>
      <c r="AJ347" s="247"/>
      <c r="AK347" s="247"/>
      <c r="AL347" s="248"/>
      <c r="AM347" s="250"/>
      <c r="AN347" s="229"/>
      <c r="AO347" s="232"/>
      <c r="AP347" s="235"/>
      <c r="AQ347" s="238"/>
      <c r="AR347" s="240"/>
      <c r="AS347" s="221"/>
      <c r="AT347" s="222"/>
      <c r="AU347" s="148"/>
      <c r="AV347" s="149"/>
      <c r="AW347" s="40"/>
      <c r="AX347" s="223"/>
      <c r="AY347" s="224"/>
      <c r="AZ347" s="3"/>
      <c r="BA347" s="3"/>
      <c r="BB347" s="3"/>
      <c r="BC347" s="3"/>
      <c r="BD347" s="3"/>
      <c r="BE347" s="3"/>
      <c r="BF347" s="3"/>
      <c r="BG347" s="3"/>
    </row>
    <row r="348" spans="1:59" s="4" customFormat="1" ht="39" customHeight="1" outlineLevel="1" x14ac:dyDescent="0.2">
      <c r="A348" s="3"/>
      <c r="B348" s="226"/>
      <c r="C348" s="219"/>
      <c r="D348" s="219"/>
      <c r="E348" s="219"/>
      <c r="F348" s="219"/>
      <c r="G348" s="219"/>
      <c r="H348" s="219"/>
      <c r="I348" s="219"/>
      <c r="J348" s="219"/>
      <c r="K348" s="219"/>
      <c r="L348" s="219"/>
      <c r="M348" s="219"/>
      <c r="N348" s="219"/>
      <c r="O348" s="219"/>
      <c r="P348" s="219"/>
      <c r="Q348" s="219"/>
      <c r="R348" s="219"/>
      <c r="S348" s="219"/>
      <c r="T348" s="219"/>
      <c r="U348" s="219"/>
      <c r="V348" s="219"/>
      <c r="W348" s="219"/>
      <c r="X348" s="219"/>
      <c r="Y348" s="219"/>
      <c r="Z348" s="219"/>
      <c r="AA348" s="219"/>
      <c r="AB348" s="219"/>
      <c r="AC348" s="219"/>
      <c r="AD348" s="219"/>
      <c r="AE348" s="219"/>
      <c r="AF348" s="219"/>
      <c r="AG348" s="209"/>
      <c r="AH348" s="93" t="str">
        <f>IF($AY346=7,DBCS(1&amp;"日～"&amp;7&amp;"日"),DBCS("前"&amp;DAY(EOMONTH($C344-1,0))-6+$AY346&amp;"日～"&amp;$AY346&amp;"日"))</f>
        <v>前２８日～４日</v>
      </c>
      <c r="AI348" s="112" t="str">
        <f>DBCS($AY346+1&amp;"日～"&amp;$AY346+7&amp;"日")</f>
        <v>５日～１１日</v>
      </c>
      <c r="AJ348" s="112" t="str">
        <f>DBCS($AY346+8&amp;"日～"&amp;$AY346+14&amp;"日")</f>
        <v>１２日～１８日</v>
      </c>
      <c r="AK348" s="112" t="str">
        <f>DBCS($AY346+15&amp;"日～"&amp;$AY346+21&amp;"日")</f>
        <v>１９日～２５日</v>
      </c>
      <c r="AL348" s="113" t="str">
        <f>IF(AND(AY346=7,AY350=0),"-",IF($AY354=3,"-",DBCS($AY346+22&amp;"日～"&amp;$AY346+28&amp;"日")))</f>
        <v>-</v>
      </c>
      <c r="AM348" s="250"/>
      <c r="AN348" s="229"/>
      <c r="AO348" s="232"/>
      <c r="AP348" s="235"/>
      <c r="AQ348" s="238"/>
      <c r="AR348" s="152"/>
      <c r="AS348" s="147"/>
      <c r="AT348" s="147"/>
      <c r="AU348" s="156"/>
      <c r="AV348" s="156"/>
      <c r="AW348" s="40"/>
      <c r="AX348" s="99" t="s">
        <v>90</v>
      </c>
      <c r="AY348" s="100">
        <f>DAY(EOMONTH(C344,0))</f>
        <v>31</v>
      </c>
      <c r="AZ348" s="3"/>
      <c r="BA348" s="211" t="s">
        <v>105</v>
      </c>
      <c r="BB348" s="212"/>
      <c r="BC348" s="212"/>
      <c r="BD348" s="212"/>
      <c r="BE348" s="212"/>
      <c r="BF348" s="212"/>
      <c r="BG348" s="213"/>
    </row>
    <row r="349" spans="1:59" s="4" customFormat="1" ht="18.5" customHeight="1" outlineLevel="1" x14ac:dyDescent="0.2">
      <c r="A349" s="3"/>
      <c r="B349" s="226"/>
      <c r="C349" s="219"/>
      <c r="D349" s="219"/>
      <c r="E349" s="219"/>
      <c r="F349" s="219"/>
      <c r="G349" s="219"/>
      <c r="H349" s="219"/>
      <c r="I349" s="219"/>
      <c r="J349" s="219"/>
      <c r="K349" s="219"/>
      <c r="L349" s="219"/>
      <c r="M349" s="219"/>
      <c r="N349" s="219"/>
      <c r="O349" s="219"/>
      <c r="P349" s="219"/>
      <c r="Q349" s="219"/>
      <c r="R349" s="219"/>
      <c r="S349" s="219"/>
      <c r="T349" s="219"/>
      <c r="U349" s="219"/>
      <c r="V349" s="219"/>
      <c r="W349" s="219"/>
      <c r="X349" s="219"/>
      <c r="Y349" s="219"/>
      <c r="Z349" s="219"/>
      <c r="AA349" s="219"/>
      <c r="AB349" s="219"/>
      <c r="AC349" s="219"/>
      <c r="AD349" s="219"/>
      <c r="AE349" s="219"/>
      <c r="AF349" s="219"/>
      <c r="AG349" s="209"/>
      <c r="AH349" s="93" t="str">
        <f ca="1">IF(AH350&gt;=0.285,"達成","未")</f>
        <v>未</v>
      </c>
      <c r="AI349" s="166" t="str">
        <f ca="1">IF(AI350&gt;=0.285,"達成","未")</f>
        <v>未</v>
      </c>
      <c r="AJ349" s="166" t="str">
        <f t="shared" ref="AJ349" ca="1" si="455">IF(AJ350&gt;=0.285,"達成","未")</f>
        <v>未</v>
      </c>
      <c r="AK349" s="166" t="str">
        <f t="shared" ref="AK349" ca="1" si="456">IF(AK350&gt;=0.285,"達成","未")</f>
        <v>未</v>
      </c>
      <c r="AL349" s="167" t="str">
        <f ca="1">IF(AL350="-","-",IF(AL350&gt;=0.285,"達成","未"))</f>
        <v>-</v>
      </c>
      <c r="AM349" s="251"/>
      <c r="AN349" s="230"/>
      <c r="AO349" s="233"/>
      <c r="AP349" s="236"/>
      <c r="AQ349" s="239"/>
      <c r="AR349" s="163"/>
      <c r="AS349" s="164"/>
      <c r="AT349" s="164"/>
      <c r="AU349" s="165"/>
      <c r="AV349" s="165"/>
      <c r="AW349" s="40"/>
      <c r="AX349" s="99"/>
      <c r="AY349" s="100"/>
      <c r="AZ349" s="3"/>
      <c r="BA349" s="160"/>
      <c r="BB349" s="161"/>
      <c r="BC349" s="161"/>
      <c r="BD349" s="161"/>
      <c r="BE349" s="161"/>
      <c r="BF349" s="161"/>
      <c r="BG349" s="162"/>
    </row>
    <row r="350" spans="1:59" s="4" customFormat="1" ht="20" customHeight="1" outlineLevel="1" thickBot="1" x14ac:dyDescent="0.25">
      <c r="B350" s="227"/>
      <c r="C350" s="220"/>
      <c r="D350" s="220"/>
      <c r="E350" s="220"/>
      <c r="F350" s="220"/>
      <c r="G350" s="220"/>
      <c r="H350" s="220"/>
      <c r="I350" s="220"/>
      <c r="J350" s="220"/>
      <c r="K350" s="220"/>
      <c r="L350" s="220"/>
      <c r="M350" s="220"/>
      <c r="N350" s="220"/>
      <c r="O350" s="220"/>
      <c r="P350" s="220"/>
      <c r="Q350" s="220"/>
      <c r="R350" s="220"/>
      <c r="S350" s="220"/>
      <c r="T350" s="220"/>
      <c r="U350" s="220"/>
      <c r="V350" s="220"/>
      <c r="W350" s="220"/>
      <c r="X350" s="220"/>
      <c r="Y350" s="220"/>
      <c r="Z350" s="220"/>
      <c r="AA350" s="220"/>
      <c r="AB350" s="220"/>
      <c r="AC350" s="220"/>
      <c r="AD350" s="220"/>
      <c r="AE350" s="220"/>
      <c r="AF350" s="220"/>
      <c r="AG350" s="210"/>
      <c r="AH350" s="114">
        <f ca="1">AVERAGE(AH351:AH356)</f>
        <v>0</v>
      </c>
      <c r="AI350" s="115">
        <f t="shared" ref="AI350:AK350" ca="1" si="457">AVERAGE(AI351:AI356)</f>
        <v>0</v>
      </c>
      <c r="AJ350" s="115">
        <f t="shared" ca="1" si="457"/>
        <v>0</v>
      </c>
      <c r="AK350" s="115">
        <f t="shared" ca="1" si="457"/>
        <v>0</v>
      </c>
      <c r="AL350" s="104" t="str">
        <f ca="1">IFERROR(AVERAGE(AL351:AL356),"-")</f>
        <v>-</v>
      </c>
      <c r="AM350" s="64"/>
      <c r="AN350" s="48">
        <f>AVERAGE(AN351:AN356)</f>
        <v>0</v>
      </c>
      <c r="AO350" s="30" t="str">
        <f>IF(AN350&gt;=0.285,"達成","未")</f>
        <v>未</v>
      </c>
      <c r="AP350" s="71"/>
      <c r="AQ350" s="72">
        <f>AVERAGE(AQ351:AQ356)</f>
        <v>7.0206110859190221E-2</v>
      </c>
      <c r="AR350" s="62" t="s">
        <v>15</v>
      </c>
      <c r="AS350" s="49" t="s">
        <v>16</v>
      </c>
      <c r="AT350" s="50" t="s">
        <v>58</v>
      </c>
      <c r="AU350" s="38" t="s">
        <v>56</v>
      </c>
      <c r="AV350" s="153" t="s">
        <v>57</v>
      </c>
      <c r="AW350" s="60" t="s">
        <v>66</v>
      </c>
      <c r="AX350" s="214" t="s">
        <v>91</v>
      </c>
      <c r="AY350" s="215">
        <f>MOD(AY348-AY346,7)</f>
        <v>6</v>
      </c>
      <c r="AZ350" s="97" t="s">
        <v>106</v>
      </c>
      <c r="BA350" s="111"/>
      <c r="BB350" s="111" t="s">
        <v>83</v>
      </c>
      <c r="BC350" s="111" t="s">
        <v>84</v>
      </c>
      <c r="BD350" s="111" t="s">
        <v>85</v>
      </c>
      <c r="BE350" s="111" t="s">
        <v>86</v>
      </c>
      <c r="BF350" s="111" t="s">
        <v>87</v>
      </c>
      <c r="BG350" s="111" t="s">
        <v>101</v>
      </c>
    </row>
    <row r="351" spans="1:59" s="4" customFormat="1" ht="20.149999999999999" customHeight="1" outlineLevel="1" x14ac:dyDescent="0.2">
      <c r="B351" s="51" t="str">
        <f>IF($R$5&lt;&gt;"",$R$5,"-")</f>
        <v>A</v>
      </c>
      <c r="C351" s="84"/>
      <c r="D351" s="84"/>
      <c r="E351" s="84"/>
      <c r="F351" s="84"/>
      <c r="G351" s="84"/>
      <c r="H351" s="84"/>
      <c r="I351" s="84"/>
      <c r="J351" s="84"/>
      <c r="K351" s="84"/>
      <c r="L351" s="84"/>
      <c r="M351" s="84"/>
      <c r="N351" s="84"/>
      <c r="O351" s="84"/>
      <c r="P351" s="84"/>
      <c r="Q351" s="84"/>
      <c r="R351" s="84"/>
      <c r="S351" s="84"/>
      <c r="T351" s="84"/>
      <c r="U351" s="84"/>
      <c r="V351" s="84"/>
      <c r="W351" s="84"/>
      <c r="X351" s="84"/>
      <c r="Y351" s="84"/>
      <c r="Z351" s="84"/>
      <c r="AA351" s="84"/>
      <c r="AB351" s="84"/>
      <c r="AC351" s="84"/>
      <c r="AD351" s="84"/>
      <c r="AE351" s="84"/>
      <c r="AF351" s="84"/>
      <c r="AG351" s="61"/>
      <c r="AH351" s="122">
        <f ca="1">IFERROR(IF(B351="-","-",IF(AY346=7,COUNTIF(OFFSET($C351,0,0,1,$AY346),"○")/(7-BB351),(COUNTIF(OFFSET($C351,0,0,1,$AY346),"○")+COUNTIF(OFFSET($C351,-14,DAY(EOMONTH(C344-1,0))-7+$AY346,1,7-$AY346),"○"))/(7-BB351))),"-")</f>
        <v>0</v>
      </c>
      <c r="AI351" s="116">
        <f ca="1">IF($B351="-","-",COUNTIF(OFFSET($C351,0,$AY346,1,7),"○")/7-BC351)</f>
        <v>0</v>
      </c>
      <c r="AJ351" s="145">
        <f ca="1">IF($B351="-","-",COUNTIF(OFFSET($C351,0,$AY346,1,7),"○")/7-BD351)</f>
        <v>0</v>
      </c>
      <c r="AK351" s="145">
        <f ca="1">IF($B351="-","-",COUNTIF(OFFSET($C351,0,$AY346,1,7),"○")/7-BE351)</f>
        <v>0</v>
      </c>
      <c r="AL351" s="146" t="str">
        <f ca="1">IF($B351="-","-",IF((AY354+SIGN(AY346))&lt;5,"-",COUNTIF(OFFSET(C351,0,AY346+21,1,7),"○")/(7-BF351)))</f>
        <v>-</v>
      </c>
      <c r="AM351" s="65">
        <f>AU351</f>
        <v>0</v>
      </c>
      <c r="AN351" s="41">
        <f>IFERROR(AM351/AS351,"")</f>
        <v>0</v>
      </c>
      <c r="AO351" s="67" t="str">
        <f t="shared" ref="AO351:AO356" si="458">IFERROR(IF(B351="-",B351,IF(AM351/AS351&gt;=0.285,"達成","未")),"-")</f>
        <v>未</v>
      </c>
      <c r="AP351" s="73">
        <f t="shared" ref="AP351:AP356" si="459">AV351</f>
        <v>58</v>
      </c>
      <c r="AQ351" s="74">
        <f>IFERROR(AP351/AT351,"")</f>
        <v>7.702523240371846E-2</v>
      </c>
      <c r="AR351" s="150">
        <f>COUNT(C345:AG345)</f>
        <v>31</v>
      </c>
      <c r="AS351" s="157">
        <f t="shared" ref="AS351:AS356" si="460">IF(OR(B351="-",B351=""),0,IFERROR(AR351-COUNTIF(C351:AG351,"外"),))</f>
        <v>31</v>
      </c>
      <c r="AT351" s="151">
        <f t="shared" ref="AT351:AT356" si="461">AS351+AT337</f>
        <v>753</v>
      </c>
      <c r="AU351" s="151">
        <f t="shared" ref="AU351:AU356" si="462">COUNTIF(C351:AG351,"○")</f>
        <v>0</v>
      </c>
      <c r="AV351" s="151">
        <f t="shared" ref="AV351:AV356" si="463">AV337+AU351</f>
        <v>58</v>
      </c>
      <c r="AW351" s="98">
        <f>IF(C344&gt;DATE($K$6,$M$6,1),0,IF(SUM(AS351:AS356)=0,1,IF(AO350="達成",1,0)))</f>
        <v>0</v>
      </c>
      <c r="AX351" s="214"/>
      <c r="AY351" s="215"/>
      <c r="AZ351" s="98">
        <f>IF(C344&gt;DATE($K$6,$M$6,1),0,IF(SUM(AS351:AS356)=0,1,IF(AND(AH350&gt;0.285,AI350&gt;0.285,AJ350&gt;0.285,AK350&gt;0.285,AL350&gt;0.285),1,0)))</f>
        <v>0</v>
      </c>
      <c r="BA351" s="111" t="s">
        <v>95</v>
      </c>
      <c r="BB351" s="111">
        <f ca="1">IF(AY346=7,COUNTIF(OFFSET($C351,0,0,1,$AY346),"外"),COUNTIF(OFFSET($C351,0,0,1,$AY346),"外")+COUNTIF(OFFSET($C351,-13,DAY(EOMONTH(C344-1,0))-7+$AY346,1,7-$AY346),"外"))</f>
        <v>0</v>
      </c>
      <c r="BC351" s="111">
        <f ca="1">COUNTIF(OFFSET($C351,0,$AY346,1,7),"外")</f>
        <v>0</v>
      </c>
      <c r="BD351" s="111">
        <f ca="1">COUNTIF(OFFSET($C351,0,$AY346+7,1,7),"外")</f>
        <v>0</v>
      </c>
      <c r="BE351" s="111">
        <f ca="1">COUNTIF(OFFSET($C351,0,$AY346+14,1,7),"外")</f>
        <v>0</v>
      </c>
      <c r="BF351" s="111">
        <f ca="1">COUNTIF(OFFSET(C351,0,AY346+21,1,7),"外")</f>
        <v>0</v>
      </c>
      <c r="BG351" s="111">
        <f ca="1">SUM(BB351:BF351)</f>
        <v>0</v>
      </c>
    </row>
    <row r="352" spans="1:59" s="4" customFormat="1" ht="20.149999999999999" customHeight="1" outlineLevel="1" x14ac:dyDescent="0.2">
      <c r="B352" s="45" t="str">
        <f>IF($S$5&lt;&gt;"",$S$5,"-")</f>
        <v>B</v>
      </c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78"/>
      <c r="AH352" s="90">
        <f ca="1">IFERROR(IF(B337="-","-",IF(AY346=7,COUNTIF(OFFSET($C352,0,0,1,$AY346),"○")/(7-BB352),(COUNTIF(OFFSET($C352,0,0,1,$AY346),"○")+COUNTIF(OFFSET($C352,-14,DAY(EOMONTH(C344-1,0))-7+$AY346,1,7-$AY346),"○"))/(7-BB352))),"-")</f>
        <v>0</v>
      </c>
      <c r="AI352" s="89">
        <f ca="1">IF(B352="-","-",COUNTIF(OFFSET($C352,0,$AY346,1,7),"○")/7-BC352)</f>
        <v>0</v>
      </c>
      <c r="AJ352" s="89">
        <f ca="1">IF($B352="-","-",COUNTIF(OFFSET($C352,0,$AY347,1,7),"○")/7-BD352)</f>
        <v>0</v>
      </c>
      <c r="AK352" s="89">
        <f ca="1">IF($B352="-","-",COUNTIF(OFFSET($C352,0,$AY346,1,7),"○")/7-BE352)</f>
        <v>0</v>
      </c>
      <c r="AL352" s="105" t="str">
        <f ca="1">IF($B352="-","-",IF((AY354+SIGN(AY346))&lt;5,"-",COUNTIF(OFFSET(C352,0,AY346+21,1,7),"○")/(7-BF352)))</f>
        <v>-</v>
      </c>
      <c r="AM352" s="154">
        <f t="shared" ref="AM352:AM354" si="464">AU352</f>
        <v>0</v>
      </c>
      <c r="AN352" s="41">
        <f t="shared" ref="AN352" si="465">IFERROR(AM352/AS352,"")</f>
        <v>0</v>
      </c>
      <c r="AO352" s="66" t="str">
        <f t="shared" si="458"/>
        <v>未</v>
      </c>
      <c r="AP352" s="155">
        <f t="shared" si="459"/>
        <v>49</v>
      </c>
      <c r="AQ352" s="75">
        <f t="shared" ref="AQ352:AQ354" si="466">IFERROR(AP352/AT352,"")</f>
        <v>6.5683646112600538E-2</v>
      </c>
      <c r="AR352" s="150">
        <f>COUNT(C345:AG345)</f>
        <v>31</v>
      </c>
      <c r="AS352" s="157">
        <f t="shared" si="460"/>
        <v>31</v>
      </c>
      <c r="AT352" s="151">
        <f t="shared" si="461"/>
        <v>746</v>
      </c>
      <c r="AU352" s="151">
        <f t="shared" si="462"/>
        <v>0</v>
      </c>
      <c r="AV352" s="151">
        <f t="shared" si="463"/>
        <v>49</v>
      </c>
      <c r="AW352" s="40"/>
      <c r="AX352" s="216" t="s">
        <v>92</v>
      </c>
      <c r="AY352" s="196">
        <f>SIGN(AY346)+SIGN(AY350)+AY354</f>
        <v>5</v>
      </c>
      <c r="BA352" s="111" t="s">
        <v>96</v>
      </c>
      <c r="BB352" s="111">
        <f ca="1">IF(AY346=7,COUNTIF(OFFSET($C352,0,0,1,$AY346),"外"),COUNTIF(OFFSET($C352,0,0,1,$AY346),"外")+COUNTIF(OFFSET($C352,-13,DAY(EOMONTH(C344-1,0))-7+$AY346,1,7-$AY346),"外"))</f>
        <v>0</v>
      </c>
      <c r="BC352" s="111">
        <f ca="1">COUNTIF(OFFSET($C352,0,$AY346,1,7),"外")</f>
        <v>0</v>
      </c>
      <c r="BD352" s="111">
        <f ca="1">COUNTIF(OFFSET($C352,0,$AY346+7,1,7),"外")</f>
        <v>0</v>
      </c>
      <c r="BE352" s="111">
        <f ca="1">COUNTIF(OFFSET($C352,0,$AY346+14,1,7),"外")</f>
        <v>0</v>
      </c>
      <c r="BF352" s="111">
        <f ca="1">COUNTIF(OFFSET(C352,0,AY346+21,1,7),"外")</f>
        <v>0</v>
      </c>
      <c r="BG352" s="111">
        <f t="shared" ref="BG352:BG354" ca="1" si="467">SUM(BB352:BF352)</f>
        <v>0</v>
      </c>
    </row>
    <row r="353" spans="1:59" s="4" customFormat="1" ht="20.149999999999999" customHeight="1" outlineLevel="1" x14ac:dyDescent="0.2">
      <c r="B353" s="45" t="str">
        <f>IF($T$5&lt;&gt;"",$T$5,"-")</f>
        <v>C</v>
      </c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78"/>
      <c r="AH353" s="90">
        <f ca="1">IFERROR(IF(B353="-","-",IF(AY346=7,COUNTIF(OFFSET($C353,0,0,1,$AY346),"○")/(7-BB353),(COUNTIF(OFFSET($C353,0,0,1,$AY346),"○")+COUNTIF(OFFSET($C353,-14,DAY(EOMONTH(C344-1,0))-7+$AY346,1,7-$AY346),"○"))/(7-BB353))),"-")</f>
        <v>0</v>
      </c>
      <c r="AI353" s="89">
        <f ca="1">IF(B353="-","-",COUNTIF(OFFSET($C353,0,$AY346,1,7),"○")/7-BC353)</f>
        <v>0</v>
      </c>
      <c r="AJ353" s="89">
        <f ca="1">IF($B353="-","-",COUNTIF(OFFSET($C353,0,$AY346,1,7),"○")/7-BD353)</f>
        <v>0</v>
      </c>
      <c r="AK353" s="89">
        <f ca="1">IF($B353="-","-",COUNTIF(OFFSET($C353,0,$AY346,1,7),"○")/7-BE353)</f>
        <v>0</v>
      </c>
      <c r="AL353" s="105" t="str">
        <f ca="1">IF($B353="-","-",IF((AY354+SIGN(AY346))&lt;5,"-",COUNTIF(OFFSET(C353,0,AY346+21,1,7),"○")/(7-BF353)))</f>
        <v>-</v>
      </c>
      <c r="AM353" s="154">
        <f t="shared" si="464"/>
        <v>0</v>
      </c>
      <c r="AN353" s="41">
        <f>IFERROR(AM353/AS353,"")</f>
        <v>0</v>
      </c>
      <c r="AO353" s="66" t="str">
        <f t="shared" si="458"/>
        <v>未</v>
      </c>
      <c r="AP353" s="155">
        <f t="shared" si="459"/>
        <v>51</v>
      </c>
      <c r="AQ353" s="75">
        <f t="shared" si="466"/>
        <v>6.7909454061251665E-2</v>
      </c>
      <c r="AR353" s="150">
        <f>COUNT(C345:AG345)</f>
        <v>31</v>
      </c>
      <c r="AS353" s="157">
        <f t="shared" si="460"/>
        <v>31</v>
      </c>
      <c r="AT353" s="151">
        <f t="shared" si="461"/>
        <v>751</v>
      </c>
      <c r="AU353" s="151">
        <f t="shared" si="462"/>
        <v>0</v>
      </c>
      <c r="AV353" s="151">
        <f t="shared" si="463"/>
        <v>51</v>
      </c>
      <c r="AW353" s="40"/>
      <c r="AX353" s="217"/>
      <c r="AY353" s="197"/>
      <c r="BA353" s="111" t="s">
        <v>97</v>
      </c>
      <c r="BB353" s="111">
        <f ca="1">IF(AY346=7,COUNTIF(OFFSET($C353,0,0,1,$AY346),"外"),COUNTIF(OFFSET($C353,0,0,1,$AY346),"外")+COUNTIF(OFFSET($C353,-13,DAY(EOMONTH(C344-1,0))-7+$AY346,1,7-$AY346),"外"))</f>
        <v>0</v>
      </c>
      <c r="BC353" s="111">
        <f ca="1">COUNTIF(OFFSET($C353,0,$AY346,1,7),"外")</f>
        <v>0</v>
      </c>
      <c r="BD353" s="111">
        <f ca="1">COUNTIF(OFFSET($C353,0,$AY346+7,1,7),"外")</f>
        <v>0</v>
      </c>
      <c r="BE353" s="111">
        <f ca="1">COUNTIF(OFFSET($C353,0,$AY346+14,1,7),"外")</f>
        <v>0</v>
      </c>
      <c r="BF353" s="111">
        <f ca="1">COUNTIF(OFFSET(C353,0,AY346+21,1,7),"外")</f>
        <v>0</v>
      </c>
      <c r="BG353" s="111">
        <f t="shared" ca="1" si="467"/>
        <v>0</v>
      </c>
    </row>
    <row r="354" spans="1:59" s="4" customFormat="1" ht="20.149999999999999" customHeight="1" outlineLevel="1" x14ac:dyDescent="0.2">
      <c r="B354" s="45" t="str">
        <f>IF($U$5&lt;&gt;"",$U$5,"-")</f>
        <v>-</v>
      </c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78"/>
      <c r="AH354" s="90" t="str">
        <f ca="1">IFERROR(IF(B354="-","-",IF(AY346=7,COUNTIF(OFFSET($C354,0,0,1,$AY346),"○")/(7-BB354),(COUNTIF(OFFSET($C354,0,0,1,$AY346),"○")+COUNTIF(OFFSET($C354,-14,DAY(EOMONTH(C344-1,0))-7+$AY346,1,7-$AY346),"○"))/(7-BB354))),"-")</f>
        <v>-</v>
      </c>
      <c r="AI354" s="89" t="str">
        <f ca="1">IF(B354="-","-",COUNTIF(OFFSET($C354,0,$AY346,1,7),"○")/7-BC354)</f>
        <v>-</v>
      </c>
      <c r="AJ354" s="89" t="str">
        <f ca="1">IF($B354="-","-",COUNTIF(OFFSET($C354,0,$AY346,1,7),"○")/7-BD354)</f>
        <v>-</v>
      </c>
      <c r="AK354" s="89" t="str">
        <f ca="1">IF($B354="-","-",COUNTIF(OFFSET($C354,0,$AY346,1,7),"○")/7-BE354)</f>
        <v>-</v>
      </c>
      <c r="AL354" s="105" t="str">
        <f ca="1">IF($B354="-","-",IF((AY354+SIGN(AY346))&lt;5,"-",COUNTIF(OFFSET(C354,0,AY346+21,1,7),"○")/(7-BF354)))</f>
        <v>-</v>
      </c>
      <c r="AM354" s="154">
        <f t="shared" si="464"/>
        <v>0</v>
      </c>
      <c r="AN354" s="41" t="str">
        <f t="shared" ref="AN354:AN355" si="468">IFERROR(AM354/AS354,"")</f>
        <v/>
      </c>
      <c r="AO354" s="66" t="str">
        <f t="shared" si="458"/>
        <v>-</v>
      </c>
      <c r="AP354" s="155">
        <f t="shared" si="459"/>
        <v>0</v>
      </c>
      <c r="AQ354" s="75" t="str">
        <f t="shared" si="466"/>
        <v/>
      </c>
      <c r="AR354" s="150">
        <f>COUNT(C345:AG345)</f>
        <v>31</v>
      </c>
      <c r="AS354" s="157">
        <f t="shared" si="460"/>
        <v>0</v>
      </c>
      <c r="AT354" s="151">
        <f t="shared" si="461"/>
        <v>0</v>
      </c>
      <c r="AU354" s="151">
        <f t="shared" si="462"/>
        <v>0</v>
      </c>
      <c r="AV354" s="151">
        <f t="shared" si="463"/>
        <v>0</v>
      </c>
      <c r="AW354" s="40"/>
      <c r="AX354" s="194" t="s">
        <v>93</v>
      </c>
      <c r="AY354" s="196">
        <f>ROUNDDOWN((AY348-AY346)/7,0)</f>
        <v>3</v>
      </c>
      <c r="BA354" s="111" t="s">
        <v>98</v>
      </c>
      <c r="BB354" s="111">
        <f ca="1">IF(AY346=7,COUNTIF(OFFSET($C354,0,0,1,$AY346),"外"),COUNTIF(OFFSET($C354,0,0,1,$AY346),"外")+COUNTIF(OFFSET($C354,-13,DAY(EOMONTH(C344-1,0))-7+$AY346,1,7-$AY346),"外"))</f>
        <v>0</v>
      </c>
      <c r="BC354" s="111">
        <f ca="1">COUNTIF(OFFSET($C354,0,$AY346,1,7),"外")</f>
        <v>0</v>
      </c>
      <c r="BD354" s="111">
        <f ca="1">COUNTIF(OFFSET($C354,0,$AY346+7,1,7),"外")</f>
        <v>0</v>
      </c>
      <c r="BE354" s="111">
        <f ca="1">COUNTIF(OFFSET($C354,0,$AY346+14,1,7),"外")</f>
        <v>0</v>
      </c>
      <c r="BF354" s="111">
        <f ca="1">COUNTIF(OFFSET(C354,0,AY346+21,1,7),"外")</f>
        <v>0</v>
      </c>
      <c r="BG354" s="111">
        <f t="shared" ca="1" si="467"/>
        <v>0</v>
      </c>
    </row>
    <row r="355" spans="1:59" s="4" customFormat="1" ht="20.149999999999999" customHeight="1" outlineLevel="1" x14ac:dyDescent="0.2">
      <c r="B355" s="45" t="str">
        <f>IF($V$5&lt;&gt;"",$V$5,"-")</f>
        <v>-</v>
      </c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78"/>
      <c r="AH355" s="90" t="str">
        <f ca="1">IFERROR(IF(B355="-","-",IF(AY346=7,COUNTIF(OFFSET($C355,0,0,1,$AY346),"○")/(7-BB355),(COUNTIF(OFFSET($C355,0,0,1,$AY346),"○")+COUNTIF(OFFSET($C355,-14,DAY(EOMONTH(C344-1,0))-7+$AY346,1,7-$AY346),"○"))/(7-BB355))),"-")</f>
        <v>-</v>
      </c>
      <c r="AI355" s="89" t="str">
        <f ca="1">IF(B355="-","-",COUNTIF(OFFSET($C355,0,$AY346,1,7),"○")/7-BC355)</f>
        <v>-</v>
      </c>
      <c r="AJ355" s="89" t="str">
        <f ca="1">IF($B355="-","-",COUNTIF(OFFSET($C355,0,$AY346,1,7),"○")/7-BD355)</f>
        <v>-</v>
      </c>
      <c r="AK355" s="89" t="str">
        <f ca="1">IF($B355="-","-",COUNTIF(OFFSET($C355,0,$AY346,1,7),"○")/7-BE355)</f>
        <v>-</v>
      </c>
      <c r="AL355" s="105" t="str">
        <f ca="1">IF($B355="-","-",IF((AY354+SIGN(AY346))&lt;5,"-",COUNTIF(OFFSET(C355,0,AY346+21,1,7),"○")/(7-BF355)))</f>
        <v>-</v>
      </c>
      <c r="AM355" s="154">
        <f>AU355</f>
        <v>0</v>
      </c>
      <c r="AN355" s="41" t="str">
        <f t="shared" si="468"/>
        <v/>
      </c>
      <c r="AO355" s="66" t="str">
        <f t="shared" si="458"/>
        <v>-</v>
      </c>
      <c r="AP355" s="155">
        <f t="shared" si="459"/>
        <v>0</v>
      </c>
      <c r="AQ355" s="75" t="str">
        <f>IFERROR(AP355/AT355,"")</f>
        <v/>
      </c>
      <c r="AR355" s="150">
        <f>COUNT(C345:AG345)</f>
        <v>31</v>
      </c>
      <c r="AS355" s="157">
        <f t="shared" si="460"/>
        <v>0</v>
      </c>
      <c r="AT355" s="151">
        <f t="shared" si="461"/>
        <v>0</v>
      </c>
      <c r="AU355" s="151">
        <f t="shared" si="462"/>
        <v>0</v>
      </c>
      <c r="AV355" s="151">
        <f t="shared" si="463"/>
        <v>0</v>
      </c>
      <c r="AW355" s="40"/>
      <c r="AX355" s="195"/>
      <c r="AY355" s="197"/>
      <c r="BA355" s="111" t="s">
        <v>99</v>
      </c>
      <c r="BB355" s="111">
        <f ca="1">IF(AY346=7,COUNTIF(OFFSET($C355,0,0,1,$AY346),"外"),COUNTIF(OFFSET($C355,0,0,1,$AY346),"外")+COUNTIF(OFFSET($C355,-13,DAY(EOMONTH(C344-1,0))-7+$AY346,1,7-$AY346),"外"))</f>
        <v>0</v>
      </c>
      <c r="BC355" s="111">
        <f ca="1">COUNTIF(OFFSET($C355,0,$AY346,1,7),"外")</f>
        <v>0</v>
      </c>
      <c r="BD355" s="111">
        <f ca="1">COUNTIF(OFFSET($C355,0,$AY346+7,1,7),"外")</f>
        <v>0</v>
      </c>
      <c r="BE355" s="111">
        <f ca="1">COUNTIF(OFFSET($C355,0,$AY346+14,1,7),"外")</f>
        <v>0</v>
      </c>
      <c r="BF355" s="111">
        <f ca="1">COUNTIF(OFFSET(C355,0,AY346+21,1,7),"外")</f>
        <v>0</v>
      </c>
      <c r="BG355" s="111">
        <f ca="1">SUM(BB355:BF355)</f>
        <v>0</v>
      </c>
    </row>
    <row r="356" spans="1:59" s="4" customFormat="1" ht="20.149999999999999" customHeight="1" outlineLevel="1" thickBot="1" x14ac:dyDescent="0.25">
      <c r="B356" s="46" t="str">
        <f>IF($W$5&lt;&gt;"",$W$5,"-")</f>
        <v>-</v>
      </c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F356" s="13"/>
      <c r="AG356" s="55"/>
      <c r="AH356" s="91" t="str">
        <f ca="1">IFERROR(IF(B356="-","-",IF(AY346=7,COUNTIF(OFFSET($C356,0,0,1,$AY346),"○")/(7-BB356),(COUNTIF(OFFSET($C356,0,0,1,$AY346),"○")+COUNTIF(OFFSET($C356,-14,DAY(EOMONTH(C344-1,0))-7+$AY346,1,7-$AY346),"○"))/(7-BB356))),"-")</f>
        <v>-</v>
      </c>
      <c r="AI356" s="92" t="str">
        <f ca="1">IF(B356="-","-",COUNTIF(OFFSET($C356,0,$AY346,1,7),"○")/7-BC356)</f>
        <v>-</v>
      </c>
      <c r="AJ356" s="92" t="str">
        <f ca="1">IF($B356="-","-",COUNTIF(OFFSET($C356,0,$AY346,1,7),"○")/7-BD356)</f>
        <v>-</v>
      </c>
      <c r="AK356" s="92" t="str">
        <f ca="1">IF($B356="-","-",COUNTIF(OFFSET($C356,0,$AY346,1,7),"○")/7-BE356)</f>
        <v>-</v>
      </c>
      <c r="AL356" s="106" t="str">
        <f ca="1">IF($B356="-","-",IF((AY354+SIGN(AY346))&lt;5,"-",COUNTIF(OFFSET(C356,0,AY346+21,1,7),"○")/(7-BF356)))</f>
        <v>-</v>
      </c>
      <c r="AM356" s="64">
        <f t="shared" ref="AM356" si="469">AU356</f>
        <v>0</v>
      </c>
      <c r="AN356" s="48" t="str">
        <f>IFERROR(AM356/AS356,"")</f>
        <v/>
      </c>
      <c r="AO356" s="30" t="str">
        <f t="shared" si="458"/>
        <v>-</v>
      </c>
      <c r="AP356" s="71">
        <f t="shared" si="459"/>
        <v>0</v>
      </c>
      <c r="AQ356" s="72" t="str">
        <f t="shared" ref="AQ356" si="470">IFERROR(AP356/AT356,"")</f>
        <v/>
      </c>
      <c r="AR356" s="150">
        <f>COUNT(C345:AG345)</f>
        <v>31</v>
      </c>
      <c r="AS356" s="157">
        <f t="shared" si="460"/>
        <v>0</v>
      </c>
      <c r="AT356" s="151">
        <f t="shared" si="461"/>
        <v>0</v>
      </c>
      <c r="AU356" s="151">
        <f t="shared" si="462"/>
        <v>0</v>
      </c>
      <c r="AV356" s="151">
        <f t="shared" si="463"/>
        <v>0</v>
      </c>
      <c r="AW356" s="40"/>
      <c r="AX356" s="101"/>
      <c r="AY356" s="102"/>
      <c r="BA356" s="111" t="s">
        <v>100</v>
      </c>
      <c r="BB356" s="111">
        <f ca="1">IF(AY346=7,COUNTIF(OFFSET($C356,0,0,1,$AY346),"外"),COUNTIF(OFFSET($C356,0,0,1,$AY346),"外")+COUNTIF(OFFSET($C356,-13,DAY(EOMONTH(C344-1,0))-7+$AY346,1,7-$AY346),"外"))</f>
        <v>0</v>
      </c>
      <c r="BC356" s="111">
        <f ca="1">COUNTIF(OFFSET($C356,0,$AY346,1,7),"外")</f>
        <v>0</v>
      </c>
      <c r="BD356" s="111">
        <f ca="1">COUNTIF(OFFSET($C356,0,$AY346+7,1,7),"外")</f>
        <v>0</v>
      </c>
      <c r="BE356" s="111">
        <f ca="1">COUNTIF(OFFSET($C356,0,$AY346+14,1,7),"外")</f>
        <v>0</v>
      </c>
      <c r="BF356" s="111">
        <f ca="1">COUNTIF(OFFSET(C356,0,AY346+21,1,7),"外")</f>
        <v>0</v>
      </c>
      <c r="BG356" s="111">
        <f t="shared" ref="BG356" ca="1" si="471">SUM(BB356:BF356)</f>
        <v>0</v>
      </c>
    </row>
    <row r="357" spans="1:59" ht="13.5" outlineLevel="1" thickBot="1" x14ac:dyDescent="0.25">
      <c r="AV357" s="32"/>
    </row>
    <row r="358" spans="1:59" s="4" customFormat="1" ht="13" customHeight="1" outlineLevel="1" x14ac:dyDescent="0.2">
      <c r="A358" s="2"/>
      <c r="B358" s="83" t="s">
        <v>0</v>
      </c>
      <c r="C358" s="252">
        <f>DATE(YEAR(C344),MONTH(C344)+1,DAY(C344))</f>
        <v>46327</v>
      </c>
      <c r="D358" s="253"/>
      <c r="E358" s="253"/>
      <c r="F358" s="253"/>
      <c r="G358" s="253"/>
      <c r="H358" s="253"/>
      <c r="I358" s="253"/>
      <c r="J358" s="253"/>
      <c r="K358" s="253"/>
      <c r="L358" s="253"/>
      <c r="M358" s="253"/>
      <c r="N358" s="253"/>
      <c r="O358" s="253"/>
      <c r="P358" s="253"/>
      <c r="Q358" s="253"/>
      <c r="R358" s="253"/>
      <c r="S358" s="253"/>
      <c r="T358" s="253"/>
      <c r="U358" s="253"/>
      <c r="V358" s="253"/>
      <c r="W358" s="253"/>
      <c r="X358" s="253"/>
      <c r="Y358" s="253"/>
      <c r="Z358" s="253"/>
      <c r="AA358" s="253"/>
      <c r="AB358" s="253"/>
      <c r="AC358" s="253"/>
      <c r="AD358" s="253"/>
      <c r="AE358" s="253"/>
      <c r="AF358" s="253"/>
      <c r="AG358" s="253"/>
      <c r="AH358" s="254" t="s">
        <v>113</v>
      </c>
      <c r="AI358" s="255"/>
      <c r="AJ358" s="255"/>
      <c r="AK358" s="255"/>
      <c r="AL358" s="256"/>
      <c r="AM358" s="260" t="s">
        <v>46</v>
      </c>
      <c r="AN358" s="261"/>
      <c r="AO358" s="262"/>
      <c r="AP358" s="266" t="s">
        <v>11</v>
      </c>
      <c r="AQ358" s="267"/>
      <c r="AR358" s="270" t="s">
        <v>15</v>
      </c>
      <c r="AS358" s="206" t="s">
        <v>16</v>
      </c>
      <c r="AT358" s="221" t="s">
        <v>17</v>
      </c>
      <c r="AU358" s="241"/>
      <c r="AV358" s="241"/>
      <c r="AW358" s="40"/>
      <c r="AX358" s="242" t="s">
        <v>88</v>
      </c>
      <c r="AY358" s="243"/>
      <c r="AZ358" s="2"/>
      <c r="BA358" s="2"/>
      <c r="BB358" s="2"/>
      <c r="BC358" s="2"/>
      <c r="BD358" s="2"/>
      <c r="BE358" s="2"/>
      <c r="BF358" s="2"/>
      <c r="BG358" s="2"/>
    </row>
    <row r="359" spans="1:59" s="4" customFormat="1" ht="13" customHeight="1" outlineLevel="1" x14ac:dyDescent="0.2">
      <c r="A359" s="2"/>
      <c r="B359" s="10" t="s">
        <v>1</v>
      </c>
      <c r="C359" s="11">
        <f>DATE(YEAR(C358),MONTH(C358),DAY(C358))</f>
        <v>46327</v>
      </c>
      <c r="D359" s="11">
        <f>IF(MONTH(DATE(YEAR(C359),MONTH(C359),DAY(C359)+1))=MONTH($C358),DATE(YEAR(C359),MONTH(C359),DAY(C359)+1),"")</f>
        <v>46328</v>
      </c>
      <c r="E359" s="11">
        <f t="shared" ref="E359:AG359" si="472">IF(MONTH(DATE(YEAR(D359),MONTH(D359),DAY(D359)+1))=MONTH($C358),DATE(YEAR(D359),MONTH(D359),DAY(D359)+1),"")</f>
        <v>46329</v>
      </c>
      <c r="F359" s="16">
        <f t="shared" si="472"/>
        <v>46330</v>
      </c>
      <c r="G359" s="11">
        <f t="shared" si="472"/>
        <v>46331</v>
      </c>
      <c r="H359" s="11">
        <f t="shared" si="472"/>
        <v>46332</v>
      </c>
      <c r="I359" s="11">
        <f t="shared" si="472"/>
        <v>46333</v>
      </c>
      <c r="J359" s="11">
        <f t="shared" si="472"/>
        <v>46334</v>
      </c>
      <c r="K359" s="11">
        <f t="shared" si="472"/>
        <v>46335</v>
      </c>
      <c r="L359" s="11">
        <f t="shared" si="472"/>
        <v>46336</v>
      </c>
      <c r="M359" s="11">
        <f t="shared" si="472"/>
        <v>46337</v>
      </c>
      <c r="N359" s="11">
        <f t="shared" si="472"/>
        <v>46338</v>
      </c>
      <c r="O359" s="11">
        <f t="shared" si="472"/>
        <v>46339</v>
      </c>
      <c r="P359" s="11">
        <f t="shared" si="472"/>
        <v>46340</v>
      </c>
      <c r="Q359" s="11">
        <f t="shared" si="472"/>
        <v>46341</v>
      </c>
      <c r="R359" s="11">
        <f t="shared" si="472"/>
        <v>46342</v>
      </c>
      <c r="S359" s="11">
        <f t="shared" si="472"/>
        <v>46343</v>
      </c>
      <c r="T359" s="11">
        <f t="shared" si="472"/>
        <v>46344</v>
      </c>
      <c r="U359" s="11">
        <f t="shared" si="472"/>
        <v>46345</v>
      </c>
      <c r="V359" s="11">
        <f t="shared" si="472"/>
        <v>46346</v>
      </c>
      <c r="W359" s="11">
        <f t="shared" si="472"/>
        <v>46347</v>
      </c>
      <c r="X359" s="11">
        <f t="shared" si="472"/>
        <v>46348</v>
      </c>
      <c r="Y359" s="11">
        <f t="shared" si="472"/>
        <v>46349</v>
      </c>
      <c r="Z359" s="11">
        <f t="shared" si="472"/>
        <v>46350</v>
      </c>
      <c r="AA359" s="11">
        <f t="shared" si="472"/>
        <v>46351</v>
      </c>
      <c r="AB359" s="11">
        <f t="shared" si="472"/>
        <v>46352</v>
      </c>
      <c r="AC359" s="11">
        <f t="shared" si="472"/>
        <v>46353</v>
      </c>
      <c r="AD359" s="11">
        <f t="shared" si="472"/>
        <v>46354</v>
      </c>
      <c r="AE359" s="11">
        <f t="shared" si="472"/>
        <v>46355</v>
      </c>
      <c r="AF359" s="11">
        <f t="shared" si="472"/>
        <v>46356</v>
      </c>
      <c r="AG359" s="29" t="str">
        <f t="shared" si="472"/>
        <v/>
      </c>
      <c r="AH359" s="257"/>
      <c r="AI359" s="258"/>
      <c r="AJ359" s="258"/>
      <c r="AK359" s="258"/>
      <c r="AL359" s="259"/>
      <c r="AM359" s="263"/>
      <c r="AN359" s="264"/>
      <c r="AO359" s="265"/>
      <c r="AP359" s="268"/>
      <c r="AQ359" s="269"/>
      <c r="AR359" s="271"/>
      <c r="AS359" s="207"/>
      <c r="AT359" s="221"/>
      <c r="AU359" s="241"/>
      <c r="AV359" s="241"/>
      <c r="AW359" s="40"/>
      <c r="AX359" s="244"/>
      <c r="AY359" s="245"/>
      <c r="AZ359" s="2"/>
      <c r="BA359" s="2"/>
      <c r="BB359" s="2"/>
      <c r="BC359" s="2"/>
      <c r="BD359" s="2"/>
      <c r="BE359" s="2"/>
      <c r="BF359" s="2"/>
      <c r="BG359" s="2"/>
    </row>
    <row r="360" spans="1:59" s="4" customFormat="1" ht="13" customHeight="1" outlineLevel="1" x14ac:dyDescent="0.2">
      <c r="A360" s="2"/>
      <c r="B360" s="10" t="s">
        <v>2</v>
      </c>
      <c r="C360" s="12" t="str">
        <f t="shared" ref="C360:AG360" si="473">TEXT(C359,"aaa")</f>
        <v>日</v>
      </c>
      <c r="D360" s="12" t="str">
        <f t="shared" si="473"/>
        <v>月</v>
      </c>
      <c r="E360" s="12" t="str">
        <f t="shared" si="473"/>
        <v>火</v>
      </c>
      <c r="F360" s="17" t="str">
        <f t="shared" si="473"/>
        <v>水</v>
      </c>
      <c r="G360" s="12" t="str">
        <f t="shared" si="473"/>
        <v>木</v>
      </c>
      <c r="H360" s="12" t="str">
        <f t="shared" si="473"/>
        <v>金</v>
      </c>
      <c r="I360" s="12" t="str">
        <f t="shared" si="473"/>
        <v>土</v>
      </c>
      <c r="J360" s="12" t="str">
        <f t="shared" si="473"/>
        <v>日</v>
      </c>
      <c r="K360" s="12" t="str">
        <f t="shared" si="473"/>
        <v>月</v>
      </c>
      <c r="L360" s="12" t="str">
        <f t="shared" si="473"/>
        <v>火</v>
      </c>
      <c r="M360" s="12" t="str">
        <f t="shared" si="473"/>
        <v>水</v>
      </c>
      <c r="N360" s="12" t="str">
        <f t="shared" si="473"/>
        <v>木</v>
      </c>
      <c r="O360" s="12" t="str">
        <f t="shared" si="473"/>
        <v>金</v>
      </c>
      <c r="P360" s="12" t="str">
        <f t="shared" si="473"/>
        <v>土</v>
      </c>
      <c r="Q360" s="12" t="str">
        <f t="shared" si="473"/>
        <v>日</v>
      </c>
      <c r="R360" s="12" t="str">
        <f t="shared" si="473"/>
        <v>月</v>
      </c>
      <c r="S360" s="12" t="str">
        <f t="shared" si="473"/>
        <v>火</v>
      </c>
      <c r="T360" s="12" t="str">
        <f t="shared" si="473"/>
        <v>水</v>
      </c>
      <c r="U360" s="12" t="str">
        <f t="shared" si="473"/>
        <v>木</v>
      </c>
      <c r="V360" s="12" t="str">
        <f t="shared" si="473"/>
        <v>金</v>
      </c>
      <c r="W360" s="12" t="str">
        <f t="shared" si="473"/>
        <v>土</v>
      </c>
      <c r="X360" s="12" t="str">
        <f t="shared" si="473"/>
        <v>日</v>
      </c>
      <c r="Y360" s="12" t="str">
        <f t="shared" si="473"/>
        <v>月</v>
      </c>
      <c r="Z360" s="12" t="str">
        <f t="shared" si="473"/>
        <v>火</v>
      </c>
      <c r="AA360" s="12" t="str">
        <f t="shared" si="473"/>
        <v>水</v>
      </c>
      <c r="AB360" s="12" t="str">
        <f t="shared" si="473"/>
        <v>木</v>
      </c>
      <c r="AC360" s="12" t="str">
        <f t="shared" si="473"/>
        <v>金</v>
      </c>
      <c r="AD360" s="12" t="str">
        <f t="shared" si="473"/>
        <v>土</v>
      </c>
      <c r="AE360" s="12" t="str">
        <f t="shared" si="473"/>
        <v>日</v>
      </c>
      <c r="AF360" s="12" t="str">
        <f t="shared" si="473"/>
        <v>月</v>
      </c>
      <c r="AG360" s="78" t="str">
        <f t="shared" si="473"/>
        <v/>
      </c>
      <c r="AH360" s="246" t="s">
        <v>83</v>
      </c>
      <c r="AI360" s="247" t="s">
        <v>84</v>
      </c>
      <c r="AJ360" s="247" t="s">
        <v>85</v>
      </c>
      <c r="AK360" s="247" t="s">
        <v>86</v>
      </c>
      <c r="AL360" s="248" t="s">
        <v>87</v>
      </c>
      <c r="AM360" s="249" t="s">
        <v>40</v>
      </c>
      <c r="AN360" s="228" t="s">
        <v>12</v>
      </c>
      <c r="AO360" s="231" t="s">
        <v>47</v>
      </c>
      <c r="AP360" s="234" t="s">
        <v>40</v>
      </c>
      <c r="AQ360" s="237" t="s">
        <v>13</v>
      </c>
      <c r="AR360" s="240"/>
      <c r="AS360" s="221"/>
      <c r="AT360" s="221"/>
      <c r="AU360" s="149"/>
      <c r="AV360" s="149"/>
      <c r="AW360" s="40"/>
      <c r="AX360" s="223" t="s">
        <v>89</v>
      </c>
      <c r="AY360" s="224">
        <f>ABS(IF(WEEKDAY(C358,3)=0,7,WEEKDAY(C358,3)-7))</f>
        <v>1</v>
      </c>
      <c r="AZ360" s="2"/>
      <c r="BA360" s="2"/>
      <c r="BB360" s="2"/>
      <c r="BC360" s="2"/>
      <c r="BD360" s="2"/>
      <c r="BE360" s="2"/>
      <c r="BF360" s="2"/>
      <c r="BG360" s="2"/>
    </row>
    <row r="361" spans="1:59" s="4" customFormat="1" ht="27" customHeight="1" outlineLevel="1" x14ac:dyDescent="0.2">
      <c r="A361" s="3"/>
      <c r="B361" s="225" t="s">
        <v>3</v>
      </c>
      <c r="C361" s="218" t="str">
        <f>IFERROR(VLOOKUP(C359,祝日一覧!$A:$C,3,FALSE),"")</f>
        <v/>
      </c>
      <c r="D361" s="218" t="str">
        <f>IFERROR(VLOOKUP(D359,祝日一覧!$A:$C,3,FALSE),"")</f>
        <v/>
      </c>
      <c r="E361" s="218" t="str">
        <f>IFERROR(VLOOKUP(E359,祝日一覧!$A:$C,3,FALSE),"")</f>
        <v>文化の日</v>
      </c>
      <c r="F361" s="218" t="str">
        <f>IFERROR(VLOOKUP(F359,祝日一覧!$A:$C,3,FALSE),"")</f>
        <v/>
      </c>
      <c r="G361" s="218" t="str">
        <f>IFERROR(VLOOKUP(G359,祝日一覧!$A:$C,3,FALSE),"")</f>
        <v/>
      </c>
      <c r="H361" s="218" t="str">
        <f>IFERROR(VLOOKUP(H359,祝日一覧!$A:$C,3,FALSE),"")</f>
        <v/>
      </c>
      <c r="I361" s="218" t="str">
        <f>IFERROR(VLOOKUP(I359,祝日一覧!$A:$C,3,FALSE),"")</f>
        <v/>
      </c>
      <c r="J361" s="218" t="str">
        <f>IFERROR(VLOOKUP(J359,祝日一覧!$A:$C,3,FALSE),"")</f>
        <v/>
      </c>
      <c r="K361" s="218" t="str">
        <f>IFERROR(VLOOKUP(K359,祝日一覧!$A:$C,3,FALSE),"")</f>
        <v/>
      </c>
      <c r="L361" s="218" t="str">
        <f>IFERROR(VLOOKUP(L359,祝日一覧!$A:$C,3,FALSE),"")</f>
        <v/>
      </c>
      <c r="M361" s="218" t="str">
        <f>IFERROR(VLOOKUP(M359,祝日一覧!$A:$C,3,FALSE),"")</f>
        <v/>
      </c>
      <c r="N361" s="218" t="str">
        <f>IFERROR(VLOOKUP(N359,祝日一覧!$A:$C,3,FALSE),"")</f>
        <v/>
      </c>
      <c r="O361" s="218" t="str">
        <f>IFERROR(VLOOKUP(O359,祝日一覧!$A:$C,3,FALSE),"")</f>
        <v/>
      </c>
      <c r="P361" s="218" t="str">
        <f>IFERROR(VLOOKUP(P359,祝日一覧!$A:$C,3,FALSE),"")</f>
        <v/>
      </c>
      <c r="Q361" s="218" t="str">
        <f>IFERROR(VLOOKUP(Q359,祝日一覧!$A:$C,3,FALSE),"")</f>
        <v/>
      </c>
      <c r="R361" s="218" t="str">
        <f>IFERROR(VLOOKUP(R359,祝日一覧!$A:$C,3,FALSE),"")</f>
        <v/>
      </c>
      <c r="S361" s="218" t="str">
        <f>IFERROR(VLOOKUP(S359,祝日一覧!$A:$C,3,FALSE),"")</f>
        <v/>
      </c>
      <c r="T361" s="218" t="str">
        <f>IFERROR(VLOOKUP(T359,祝日一覧!$A:$C,3,FALSE),"")</f>
        <v/>
      </c>
      <c r="U361" s="218" t="str">
        <f>IFERROR(VLOOKUP(U359,祝日一覧!$A:$C,3,FALSE),"")</f>
        <v/>
      </c>
      <c r="V361" s="218" t="str">
        <f>IFERROR(VLOOKUP(V359,祝日一覧!$A:$C,3,FALSE),"")</f>
        <v/>
      </c>
      <c r="W361" s="218" t="str">
        <f>IFERROR(VLOOKUP(W359,祝日一覧!$A:$C,3,FALSE),"")</f>
        <v/>
      </c>
      <c r="X361" s="218" t="str">
        <f>IFERROR(VLOOKUP(X359,祝日一覧!$A:$C,3,FALSE),"")</f>
        <v/>
      </c>
      <c r="Y361" s="218" t="str">
        <f>IFERROR(VLOOKUP(Y359,祝日一覧!$A:$C,3,FALSE),"")</f>
        <v>勤労感謝の日</v>
      </c>
      <c r="Z361" s="218" t="str">
        <f>IFERROR(VLOOKUP(Z359,祝日一覧!$A:$C,3,FALSE),"")</f>
        <v/>
      </c>
      <c r="AA361" s="218" t="str">
        <f>IFERROR(VLOOKUP(AA359,祝日一覧!$A:$C,3,FALSE),"")</f>
        <v/>
      </c>
      <c r="AB361" s="218" t="str">
        <f>IFERROR(VLOOKUP(AB359,祝日一覧!$A:$C,3,FALSE),"")</f>
        <v/>
      </c>
      <c r="AC361" s="218" t="str">
        <f>IFERROR(VLOOKUP(AC359,祝日一覧!$A:$C,3,FALSE),"")</f>
        <v/>
      </c>
      <c r="AD361" s="218" t="str">
        <f>IFERROR(VLOOKUP(AD359,祝日一覧!$A:$C,3,FALSE),"")</f>
        <v/>
      </c>
      <c r="AE361" s="218" t="str">
        <f>IFERROR(VLOOKUP(AE359,祝日一覧!$A:$C,3,FALSE),"")</f>
        <v/>
      </c>
      <c r="AF361" s="218" t="str">
        <f>IFERROR(VLOOKUP(AF359,祝日一覧!$A:$C,3,FALSE),"")</f>
        <v/>
      </c>
      <c r="AG361" s="208" t="str">
        <f>IFERROR(VLOOKUP(AG359,祝日一覧!$A:$C,3,FALSE),"")</f>
        <v/>
      </c>
      <c r="AH361" s="246"/>
      <c r="AI361" s="247"/>
      <c r="AJ361" s="247"/>
      <c r="AK361" s="247"/>
      <c r="AL361" s="248"/>
      <c r="AM361" s="250"/>
      <c r="AN361" s="229"/>
      <c r="AO361" s="232"/>
      <c r="AP361" s="235"/>
      <c r="AQ361" s="238"/>
      <c r="AR361" s="240"/>
      <c r="AS361" s="221"/>
      <c r="AT361" s="222"/>
      <c r="AU361" s="148"/>
      <c r="AV361" s="149"/>
      <c r="AW361" s="40"/>
      <c r="AX361" s="223"/>
      <c r="AY361" s="224"/>
      <c r="AZ361" s="3"/>
      <c r="BA361" s="3"/>
      <c r="BB361" s="3"/>
      <c r="BC361" s="3"/>
      <c r="BD361" s="3"/>
      <c r="BE361" s="3"/>
      <c r="BF361" s="3"/>
      <c r="BG361" s="3"/>
    </row>
    <row r="362" spans="1:59" s="4" customFormat="1" ht="27" customHeight="1" outlineLevel="1" x14ac:dyDescent="0.2">
      <c r="A362" s="3"/>
      <c r="B362" s="226"/>
      <c r="C362" s="219"/>
      <c r="D362" s="219"/>
      <c r="E362" s="219"/>
      <c r="F362" s="219"/>
      <c r="G362" s="219"/>
      <c r="H362" s="219"/>
      <c r="I362" s="219"/>
      <c r="J362" s="219"/>
      <c r="K362" s="219"/>
      <c r="L362" s="219"/>
      <c r="M362" s="219"/>
      <c r="N362" s="219"/>
      <c r="O362" s="219"/>
      <c r="P362" s="219"/>
      <c r="Q362" s="219"/>
      <c r="R362" s="219"/>
      <c r="S362" s="219"/>
      <c r="T362" s="219"/>
      <c r="U362" s="219"/>
      <c r="V362" s="219"/>
      <c r="W362" s="219"/>
      <c r="X362" s="219"/>
      <c r="Y362" s="219"/>
      <c r="Z362" s="219"/>
      <c r="AA362" s="219"/>
      <c r="AB362" s="219"/>
      <c r="AC362" s="219"/>
      <c r="AD362" s="219"/>
      <c r="AE362" s="219"/>
      <c r="AF362" s="219"/>
      <c r="AG362" s="209"/>
      <c r="AH362" s="93" t="str">
        <f>IF($AY360=7,DBCS(1&amp;"日～"&amp;7&amp;"日"),DBCS("前"&amp;DAY(EOMONTH($C358-1,0))-6+$AY360&amp;"日～"&amp;$AY360&amp;"日"))</f>
        <v>前２６日～１日</v>
      </c>
      <c r="AI362" s="112" t="str">
        <f>DBCS($AY360+1&amp;"日～"&amp;$AY360+7&amp;"日")</f>
        <v>２日～８日</v>
      </c>
      <c r="AJ362" s="112" t="str">
        <f>DBCS($AY360+8&amp;"日～"&amp;$AY360+14&amp;"日")</f>
        <v>９日～１５日</v>
      </c>
      <c r="AK362" s="112" t="str">
        <f>DBCS($AY360+15&amp;"日～"&amp;$AY360+21&amp;"日")</f>
        <v>１６日～２２日</v>
      </c>
      <c r="AL362" s="113" t="str">
        <f>IF(AND(AY360=7,AY364=0),"-",IF($AY368=3,"-",DBCS($AY360+22&amp;"日～"&amp;$AY360+28&amp;"日")))</f>
        <v>２３日～２９日</v>
      </c>
      <c r="AM362" s="250"/>
      <c r="AN362" s="229"/>
      <c r="AO362" s="232"/>
      <c r="AP362" s="235"/>
      <c r="AQ362" s="238"/>
      <c r="AR362" s="152"/>
      <c r="AS362" s="147"/>
      <c r="AT362" s="147"/>
      <c r="AU362" s="156"/>
      <c r="AV362" s="156"/>
      <c r="AW362" s="40"/>
      <c r="AX362" s="99" t="s">
        <v>90</v>
      </c>
      <c r="AY362" s="100">
        <f>DAY(EOMONTH(C358,0))</f>
        <v>30</v>
      </c>
      <c r="AZ362" s="3"/>
      <c r="BA362" s="211" t="s">
        <v>105</v>
      </c>
      <c r="BB362" s="212"/>
      <c r="BC362" s="212"/>
      <c r="BD362" s="212"/>
      <c r="BE362" s="212"/>
      <c r="BF362" s="212"/>
      <c r="BG362" s="213"/>
    </row>
    <row r="363" spans="1:59" s="4" customFormat="1" ht="18.5" customHeight="1" outlineLevel="1" x14ac:dyDescent="0.2">
      <c r="A363" s="3"/>
      <c r="B363" s="226"/>
      <c r="C363" s="219"/>
      <c r="D363" s="219"/>
      <c r="E363" s="219"/>
      <c r="F363" s="219"/>
      <c r="G363" s="219"/>
      <c r="H363" s="219"/>
      <c r="I363" s="219"/>
      <c r="J363" s="219"/>
      <c r="K363" s="219"/>
      <c r="L363" s="219"/>
      <c r="M363" s="219"/>
      <c r="N363" s="219"/>
      <c r="O363" s="219"/>
      <c r="P363" s="219"/>
      <c r="Q363" s="219"/>
      <c r="R363" s="219"/>
      <c r="S363" s="219"/>
      <c r="T363" s="219"/>
      <c r="U363" s="219"/>
      <c r="V363" s="219"/>
      <c r="W363" s="219"/>
      <c r="X363" s="219"/>
      <c r="Y363" s="219"/>
      <c r="Z363" s="219"/>
      <c r="AA363" s="219"/>
      <c r="AB363" s="219"/>
      <c r="AC363" s="219"/>
      <c r="AD363" s="219"/>
      <c r="AE363" s="219"/>
      <c r="AF363" s="219"/>
      <c r="AG363" s="209"/>
      <c r="AH363" s="93" t="str">
        <f ca="1">IF(AH364&gt;=0.285,"達成","未")</f>
        <v>未</v>
      </c>
      <c r="AI363" s="166" t="str">
        <f ca="1">IF(AI364&gt;=0.285,"達成","未")</f>
        <v>未</v>
      </c>
      <c r="AJ363" s="166" t="str">
        <f t="shared" ref="AJ363:AK363" ca="1" si="474">IF(AJ364&gt;=0.285,"達成","未")</f>
        <v>未</v>
      </c>
      <c r="AK363" s="166" t="str">
        <f t="shared" ca="1" si="474"/>
        <v>未</v>
      </c>
      <c r="AL363" s="167" t="str">
        <f ca="1">IF(AL364="-","-",IF(AL364&gt;=0.285,"達成","未"))</f>
        <v>未</v>
      </c>
      <c r="AM363" s="251"/>
      <c r="AN363" s="230"/>
      <c r="AO363" s="233"/>
      <c r="AP363" s="236"/>
      <c r="AQ363" s="239"/>
      <c r="AR363" s="163"/>
      <c r="AS363" s="164"/>
      <c r="AT363" s="164"/>
      <c r="AU363" s="165"/>
      <c r="AV363" s="165"/>
      <c r="AW363" s="40"/>
      <c r="AX363" s="99"/>
      <c r="AY363" s="100"/>
      <c r="AZ363" s="3"/>
      <c r="BA363" s="160"/>
      <c r="BB363" s="161"/>
      <c r="BC363" s="161"/>
      <c r="BD363" s="161"/>
      <c r="BE363" s="161"/>
      <c r="BF363" s="161"/>
      <c r="BG363" s="162"/>
    </row>
    <row r="364" spans="1:59" s="4" customFormat="1" ht="20.149999999999999" customHeight="1" outlineLevel="1" thickBot="1" x14ac:dyDescent="0.25">
      <c r="B364" s="227"/>
      <c r="C364" s="220"/>
      <c r="D364" s="220"/>
      <c r="E364" s="220"/>
      <c r="F364" s="220"/>
      <c r="G364" s="220"/>
      <c r="H364" s="220"/>
      <c r="I364" s="220"/>
      <c r="J364" s="220"/>
      <c r="K364" s="220"/>
      <c r="L364" s="220"/>
      <c r="M364" s="220"/>
      <c r="N364" s="220"/>
      <c r="O364" s="220"/>
      <c r="P364" s="220"/>
      <c r="Q364" s="220"/>
      <c r="R364" s="220"/>
      <c r="S364" s="220"/>
      <c r="T364" s="220"/>
      <c r="U364" s="220"/>
      <c r="V364" s="220"/>
      <c r="W364" s="220"/>
      <c r="X364" s="220"/>
      <c r="Y364" s="220"/>
      <c r="Z364" s="220"/>
      <c r="AA364" s="220"/>
      <c r="AB364" s="220"/>
      <c r="AC364" s="220"/>
      <c r="AD364" s="220"/>
      <c r="AE364" s="220"/>
      <c r="AF364" s="220"/>
      <c r="AG364" s="210"/>
      <c r="AH364" s="114">
        <f ca="1">AVERAGE(AH365:AH370)</f>
        <v>0</v>
      </c>
      <c r="AI364" s="115">
        <f t="shared" ref="AI364:AK364" ca="1" si="475">AVERAGE(AI365:AI370)</f>
        <v>0</v>
      </c>
      <c r="AJ364" s="115">
        <f t="shared" ca="1" si="475"/>
        <v>0</v>
      </c>
      <c r="AK364" s="115">
        <f t="shared" ca="1" si="475"/>
        <v>0</v>
      </c>
      <c r="AL364" s="104">
        <f ca="1">IFERROR(AVERAGE(AL365:AL370),"-")</f>
        <v>0</v>
      </c>
      <c r="AM364" s="64"/>
      <c r="AN364" s="48">
        <f>AVERAGE(AN365:AN370)</f>
        <v>0</v>
      </c>
      <c r="AO364" s="30" t="str">
        <f>IF(AN364&gt;=0.285,"達成","未")</f>
        <v>未</v>
      </c>
      <c r="AP364" s="71"/>
      <c r="AQ364" s="72">
        <f>AVERAGE(AQ365:AQ370)</f>
        <v>6.7506433419264364E-2</v>
      </c>
      <c r="AR364" s="62" t="s">
        <v>15</v>
      </c>
      <c r="AS364" s="49" t="s">
        <v>16</v>
      </c>
      <c r="AT364" s="50" t="s">
        <v>58</v>
      </c>
      <c r="AU364" s="38" t="s">
        <v>56</v>
      </c>
      <c r="AV364" s="153" t="s">
        <v>57</v>
      </c>
      <c r="AW364" s="60" t="s">
        <v>66</v>
      </c>
      <c r="AX364" s="214" t="s">
        <v>91</v>
      </c>
      <c r="AY364" s="215">
        <f>MOD(AY362-AY360,7)</f>
        <v>1</v>
      </c>
      <c r="AZ364" s="97" t="s">
        <v>106</v>
      </c>
      <c r="BA364" s="111"/>
      <c r="BB364" s="111" t="s">
        <v>83</v>
      </c>
      <c r="BC364" s="111" t="s">
        <v>84</v>
      </c>
      <c r="BD364" s="111" t="s">
        <v>85</v>
      </c>
      <c r="BE364" s="111" t="s">
        <v>86</v>
      </c>
      <c r="BF364" s="111" t="s">
        <v>87</v>
      </c>
      <c r="BG364" s="111" t="s">
        <v>101</v>
      </c>
    </row>
    <row r="365" spans="1:59" s="4" customFormat="1" ht="20.149999999999999" customHeight="1" outlineLevel="1" x14ac:dyDescent="0.2">
      <c r="B365" s="51" t="str">
        <f>IF($R$5&lt;&gt;"",$R$5,"-")</f>
        <v>A</v>
      </c>
      <c r="C365" s="84"/>
      <c r="D365" s="84"/>
      <c r="E365" s="84"/>
      <c r="F365" s="84"/>
      <c r="G365" s="84"/>
      <c r="H365" s="84"/>
      <c r="I365" s="84"/>
      <c r="J365" s="84"/>
      <c r="K365" s="84"/>
      <c r="L365" s="84"/>
      <c r="M365" s="84"/>
      <c r="N365" s="84"/>
      <c r="O365" s="84"/>
      <c r="P365" s="84"/>
      <c r="Q365" s="84"/>
      <c r="R365" s="84"/>
      <c r="S365" s="84"/>
      <c r="T365" s="84"/>
      <c r="U365" s="84"/>
      <c r="V365" s="84"/>
      <c r="W365" s="84"/>
      <c r="X365" s="84"/>
      <c r="Y365" s="84"/>
      <c r="Z365" s="84"/>
      <c r="AA365" s="84"/>
      <c r="AB365" s="84"/>
      <c r="AC365" s="84"/>
      <c r="AD365" s="84"/>
      <c r="AE365" s="84"/>
      <c r="AF365" s="84"/>
      <c r="AG365" s="61"/>
      <c r="AH365" s="122">
        <f ca="1">IFERROR(IF(B365="-","-",IF(AY360=7,COUNTIF(OFFSET($C365,0,0,1,$AY360),"○")/(7-BB365),(COUNTIF(OFFSET($C365,0,0,1,$AY360),"○")+COUNTIF(OFFSET($C365,-14,DAY(EOMONTH(C358-1,0))-7+$AY360,1,7-$AY360),"○"))/(7-BB365))),"-")</f>
        <v>0</v>
      </c>
      <c r="AI365" s="116">
        <f ca="1">IF($B365="-","-",COUNTIF(OFFSET($C365,0,$AY360,1,7),"○")/7-BC365)</f>
        <v>0</v>
      </c>
      <c r="AJ365" s="145">
        <f ca="1">IF($B365="-","-",COUNTIF(OFFSET($C365,0,$AY360,1,7),"○")/7-BD365)</f>
        <v>0</v>
      </c>
      <c r="AK365" s="145">
        <f ca="1">IF($B365="-","-",COUNTIF(OFFSET($C365,0,$AY360,1,7),"○")/7-BE365)</f>
        <v>0</v>
      </c>
      <c r="AL365" s="146">
        <f ca="1">IF($B365="-","-",IF((AY368+SIGN(AY360))&lt;5,"-",COUNTIF(OFFSET(C365,0,AY360+21,1,7),"○")/(7-BF365)))</f>
        <v>0</v>
      </c>
      <c r="AM365" s="65">
        <f>AU365</f>
        <v>0</v>
      </c>
      <c r="AN365" s="41">
        <f>IFERROR(AM365/AS365,"")</f>
        <v>0</v>
      </c>
      <c r="AO365" s="67" t="str">
        <f t="shared" ref="AO365:AO370" si="476">IFERROR(IF(B365="-",B365,IF(AM365/AS365&gt;=0.285,"達成","未")),"-")</f>
        <v>未</v>
      </c>
      <c r="AP365" s="73">
        <f t="shared" ref="AP365:AP370" si="477">AV365</f>
        <v>58</v>
      </c>
      <c r="AQ365" s="74">
        <f>IFERROR(AP365/AT365,"")</f>
        <v>7.407407407407407E-2</v>
      </c>
      <c r="AR365" s="150">
        <f>COUNT(C359:AG359)</f>
        <v>30</v>
      </c>
      <c r="AS365" s="157">
        <f t="shared" ref="AS365:AS370" si="478">IF(OR(B365="-",B365=""),0,IFERROR(AR365-COUNTIF(C365:AG365,"外"),))</f>
        <v>30</v>
      </c>
      <c r="AT365" s="151">
        <f t="shared" ref="AT365:AT370" si="479">AS365+AT351</f>
        <v>783</v>
      </c>
      <c r="AU365" s="151">
        <f t="shared" ref="AU365:AU370" si="480">COUNTIF(C365:AG365,"○")</f>
        <v>0</v>
      </c>
      <c r="AV365" s="151">
        <f t="shared" ref="AV365:AV370" si="481">AV351+AU365</f>
        <v>58</v>
      </c>
      <c r="AW365" s="98">
        <f>IF(C358&gt;DATE($K$6,$M$6,1),0,IF(SUM(AS365:AS370)=0,1,IF(AO364="達成",1,0)))</f>
        <v>0</v>
      </c>
      <c r="AX365" s="214"/>
      <c r="AY365" s="215"/>
      <c r="AZ365" s="98">
        <f>IF(C358&gt;DATE($K$6,$M$6,1),0,IF(SUM(AS365:AS370)=0,1,IF(AND(AH364&gt;0.285,AI364&gt;0.285,AJ364&gt;0.285,AK364&gt;0.285,AL364&gt;0.285),1,0)))</f>
        <v>0</v>
      </c>
      <c r="BA365" s="111" t="s">
        <v>95</v>
      </c>
      <c r="BB365" s="111">
        <f ca="1">IF(AY360=7,COUNTIF(OFFSET($C365,0,0,1,$AY360),"外"),COUNTIF(OFFSET($C365,0,0,1,$AY360),"外")+COUNTIF(OFFSET($C365,-13,DAY(EOMONTH(C358-1,0))-7+$AY360,1,7-$AY360),"外"))</f>
        <v>0</v>
      </c>
      <c r="BC365" s="111">
        <f ca="1">COUNTIF(OFFSET($C365,0,$AY360,1,7),"外")</f>
        <v>0</v>
      </c>
      <c r="BD365" s="111">
        <f ca="1">COUNTIF(OFFSET($C365,0,$AY360+7,1,7),"外")</f>
        <v>0</v>
      </c>
      <c r="BE365" s="111">
        <f ca="1">COUNTIF(OFFSET($C365,0,$AY360+14,1,7),"外")</f>
        <v>0</v>
      </c>
      <c r="BF365" s="111">
        <f ca="1">COUNTIF(OFFSET(C365,0,AY360+21,1,7),"外")</f>
        <v>0</v>
      </c>
      <c r="BG365" s="111">
        <f ca="1">SUM(BB365:BF365)</f>
        <v>0</v>
      </c>
    </row>
    <row r="366" spans="1:59" s="4" customFormat="1" ht="20.149999999999999" customHeight="1" outlineLevel="1" x14ac:dyDescent="0.2">
      <c r="B366" s="45" t="str">
        <f>IF($S$5&lt;&gt;"",$S$5,"-")</f>
        <v>B</v>
      </c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78"/>
      <c r="AH366" s="90">
        <f ca="1">IFERROR(IF(B351="-","-",IF(AY360=7,COUNTIF(OFFSET($C366,0,0,1,$AY360),"○")/(7-BB366),(COUNTIF(OFFSET($C366,0,0,1,$AY360),"○")+COUNTIF(OFFSET($C366,-14,DAY(EOMONTH(C358-1,0))-7+$AY360,1,7-$AY360),"○"))/(7-BB366))),"-")</f>
        <v>0</v>
      </c>
      <c r="AI366" s="89">
        <f ca="1">IF(B366="-","-",COUNTIF(OFFSET($C366,0,$AY360,1,7),"○")/7-BC366)</f>
        <v>0</v>
      </c>
      <c r="AJ366" s="89">
        <f ca="1">IF($B366="-","-",COUNTIF(OFFSET($C366,0,$AY361,1,7),"○")/7-BD366)</f>
        <v>0</v>
      </c>
      <c r="AK366" s="89">
        <f ca="1">IF($B366="-","-",COUNTIF(OFFSET($C366,0,$AY360,1,7),"○")/7-BE366)</f>
        <v>0</v>
      </c>
      <c r="AL366" s="105">
        <f ca="1">IF($B366="-","-",IF((AY368+SIGN(AY360))&lt;5,"-",COUNTIF(OFFSET(C366,0,AY360+21,1,7),"○")/(7-BF366)))</f>
        <v>0</v>
      </c>
      <c r="AM366" s="154">
        <f t="shared" ref="AM366:AM368" si="482">AU366</f>
        <v>0</v>
      </c>
      <c r="AN366" s="41">
        <f t="shared" ref="AN366" si="483">IFERROR(AM366/AS366,"")</f>
        <v>0</v>
      </c>
      <c r="AO366" s="66" t="str">
        <f t="shared" si="476"/>
        <v>未</v>
      </c>
      <c r="AP366" s="155">
        <f t="shared" si="477"/>
        <v>49</v>
      </c>
      <c r="AQ366" s="75">
        <f t="shared" ref="AQ366:AQ368" si="484">IFERROR(AP366/AT366,"")</f>
        <v>6.3144329896907214E-2</v>
      </c>
      <c r="AR366" s="150">
        <f>COUNT(C359:AG359)</f>
        <v>30</v>
      </c>
      <c r="AS366" s="157">
        <f t="shared" si="478"/>
        <v>30</v>
      </c>
      <c r="AT366" s="151">
        <f t="shared" si="479"/>
        <v>776</v>
      </c>
      <c r="AU366" s="151">
        <f t="shared" si="480"/>
        <v>0</v>
      </c>
      <c r="AV366" s="151">
        <f t="shared" si="481"/>
        <v>49</v>
      </c>
      <c r="AW366" s="40"/>
      <c r="AX366" s="216" t="s">
        <v>92</v>
      </c>
      <c r="AY366" s="196">
        <f>SIGN(AY360)+SIGN(AY364)+AY368</f>
        <v>6</v>
      </c>
      <c r="BA366" s="111" t="s">
        <v>96</v>
      </c>
      <c r="BB366" s="111">
        <f ca="1">IF(AY360=7,COUNTIF(OFFSET($C366,0,0,1,$AY360),"外"),COUNTIF(OFFSET($C366,0,0,1,$AY360),"外")+COUNTIF(OFFSET($C366,-13,DAY(EOMONTH(C358-1,0))-7+$AY360,1,7-$AY360),"外"))</f>
        <v>0</v>
      </c>
      <c r="BC366" s="111">
        <f ca="1">COUNTIF(OFFSET($C366,0,$AY360,1,7),"外")</f>
        <v>0</v>
      </c>
      <c r="BD366" s="111">
        <f ca="1">COUNTIF(OFFSET($C366,0,$AY360+7,1,7),"外")</f>
        <v>0</v>
      </c>
      <c r="BE366" s="111">
        <f ca="1">COUNTIF(OFFSET($C366,0,$AY360+14,1,7),"外")</f>
        <v>0</v>
      </c>
      <c r="BF366" s="111">
        <f ca="1">COUNTIF(OFFSET(C366,0,AY360+21,1,7),"外")</f>
        <v>0</v>
      </c>
      <c r="BG366" s="111">
        <f t="shared" ref="BG366:BG368" ca="1" si="485">SUM(BB366:BF366)</f>
        <v>0</v>
      </c>
    </row>
    <row r="367" spans="1:59" s="4" customFormat="1" ht="20.149999999999999" customHeight="1" outlineLevel="1" x14ac:dyDescent="0.2">
      <c r="B367" s="45" t="str">
        <f>IF($T$5&lt;&gt;"",$T$5,"-")</f>
        <v>C</v>
      </c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78"/>
      <c r="AH367" s="90">
        <f ca="1">IFERROR(IF(B367="-","-",IF(AY360=7,COUNTIF(OFFSET($C367,0,0,1,$AY360),"○")/(7-BB367),(COUNTIF(OFFSET($C367,0,0,1,$AY360),"○")+COUNTIF(OFFSET($C367,-14,DAY(EOMONTH(C358-1,0))-7+$AY360,1,7-$AY360),"○"))/(7-BB367))),"-")</f>
        <v>0</v>
      </c>
      <c r="AI367" s="89">
        <f ca="1">IF(B367="-","-",COUNTIF(OFFSET($C367,0,$AY360,1,7),"○")/7-BC367)</f>
        <v>0</v>
      </c>
      <c r="AJ367" s="89">
        <f ca="1">IF($B367="-","-",COUNTIF(OFFSET($C367,0,$AY360,1,7),"○")/7-BD367)</f>
        <v>0</v>
      </c>
      <c r="AK367" s="89">
        <f ca="1">IF($B367="-","-",COUNTIF(OFFSET($C367,0,$AY360,1,7),"○")/7-BE367)</f>
        <v>0</v>
      </c>
      <c r="AL367" s="105">
        <f ca="1">IF($B367="-","-",IF((AY368+SIGN(AY360))&lt;5,"-",COUNTIF(OFFSET(C367,0,AY360+21,1,7),"○")/(7-BF367)))</f>
        <v>0</v>
      </c>
      <c r="AM367" s="154">
        <f t="shared" si="482"/>
        <v>0</v>
      </c>
      <c r="AN367" s="41">
        <f>IFERROR(AM367/AS367,"")</f>
        <v>0</v>
      </c>
      <c r="AO367" s="66" t="str">
        <f t="shared" si="476"/>
        <v>未</v>
      </c>
      <c r="AP367" s="155">
        <f t="shared" si="477"/>
        <v>51</v>
      </c>
      <c r="AQ367" s="75">
        <f t="shared" si="484"/>
        <v>6.530089628681178E-2</v>
      </c>
      <c r="AR367" s="150">
        <f>COUNT(C359:AG359)</f>
        <v>30</v>
      </c>
      <c r="AS367" s="157">
        <f t="shared" si="478"/>
        <v>30</v>
      </c>
      <c r="AT367" s="151">
        <f t="shared" si="479"/>
        <v>781</v>
      </c>
      <c r="AU367" s="151">
        <f t="shared" si="480"/>
        <v>0</v>
      </c>
      <c r="AV367" s="151">
        <f t="shared" si="481"/>
        <v>51</v>
      </c>
      <c r="AW367" s="40"/>
      <c r="AX367" s="217"/>
      <c r="AY367" s="197"/>
      <c r="BA367" s="111" t="s">
        <v>97</v>
      </c>
      <c r="BB367" s="111">
        <f ca="1">IF(AY360=7,COUNTIF(OFFSET($C367,0,0,1,$AY360),"外"),COUNTIF(OFFSET($C367,0,0,1,$AY360),"外")+COUNTIF(OFFSET($C367,-13,DAY(EOMONTH(C358-1,0))-7+$AY360,1,7-$AY360),"外"))</f>
        <v>0</v>
      </c>
      <c r="BC367" s="111">
        <f ca="1">COUNTIF(OFFSET($C367,0,$AY360,1,7),"外")</f>
        <v>0</v>
      </c>
      <c r="BD367" s="111">
        <f ca="1">COUNTIF(OFFSET($C367,0,$AY360+7,1,7),"外")</f>
        <v>0</v>
      </c>
      <c r="BE367" s="111">
        <f ca="1">COUNTIF(OFFSET($C367,0,$AY360+14,1,7),"外")</f>
        <v>0</v>
      </c>
      <c r="BF367" s="111">
        <f ca="1">COUNTIF(OFFSET(C367,0,AY360+21,1,7),"外")</f>
        <v>0</v>
      </c>
      <c r="BG367" s="111">
        <f t="shared" ca="1" si="485"/>
        <v>0</v>
      </c>
    </row>
    <row r="368" spans="1:59" s="4" customFormat="1" ht="20.149999999999999" customHeight="1" outlineLevel="1" x14ac:dyDescent="0.2">
      <c r="B368" s="45" t="str">
        <f>IF($U$5&lt;&gt;"",$U$5,"-")</f>
        <v>-</v>
      </c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78"/>
      <c r="AH368" s="90" t="str">
        <f ca="1">IFERROR(IF(B368="-","-",IF(AY360=7,COUNTIF(OFFSET($C368,0,0,1,$AY360),"○")/(7-BB368),(COUNTIF(OFFSET($C368,0,0,1,$AY360),"○")+COUNTIF(OFFSET($C368,-14,DAY(EOMONTH(C358-1,0))-7+$AY360,1,7-$AY360),"○"))/(7-BB368))),"-")</f>
        <v>-</v>
      </c>
      <c r="AI368" s="89" t="str">
        <f ca="1">IF(B368="-","-",COUNTIF(OFFSET($C368,0,$AY360,1,7),"○")/7-BC368)</f>
        <v>-</v>
      </c>
      <c r="AJ368" s="89" t="str">
        <f ca="1">IF($B368="-","-",COUNTIF(OFFSET($C368,0,$AY360,1,7),"○")/7-BD368)</f>
        <v>-</v>
      </c>
      <c r="AK368" s="89" t="str">
        <f ca="1">IF($B368="-","-",COUNTIF(OFFSET($C368,0,$AY360,1,7),"○")/7-BE368)</f>
        <v>-</v>
      </c>
      <c r="AL368" s="105" t="str">
        <f ca="1">IF($B368="-","-",IF((AY368+SIGN(AY360))&lt;5,"-",COUNTIF(OFFSET(C368,0,AY360+21,1,7),"○")/(7-BF368)))</f>
        <v>-</v>
      </c>
      <c r="AM368" s="154">
        <f t="shared" si="482"/>
        <v>0</v>
      </c>
      <c r="AN368" s="41" t="str">
        <f t="shared" ref="AN368:AN369" si="486">IFERROR(AM368/AS368,"")</f>
        <v/>
      </c>
      <c r="AO368" s="66" t="str">
        <f t="shared" si="476"/>
        <v>-</v>
      </c>
      <c r="AP368" s="155">
        <f t="shared" si="477"/>
        <v>0</v>
      </c>
      <c r="AQ368" s="75" t="str">
        <f t="shared" si="484"/>
        <v/>
      </c>
      <c r="AR368" s="150">
        <f>COUNT(C359:AG359)</f>
        <v>30</v>
      </c>
      <c r="AS368" s="157">
        <f t="shared" si="478"/>
        <v>0</v>
      </c>
      <c r="AT368" s="151">
        <f t="shared" si="479"/>
        <v>0</v>
      </c>
      <c r="AU368" s="151">
        <f t="shared" si="480"/>
        <v>0</v>
      </c>
      <c r="AV368" s="151">
        <f t="shared" si="481"/>
        <v>0</v>
      </c>
      <c r="AW368" s="40"/>
      <c r="AX368" s="194" t="s">
        <v>93</v>
      </c>
      <c r="AY368" s="196">
        <f>ROUNDDOWN((AY362-AY360)/7,0)</f>
        <v>4</v>
      </c>
      <c r="BA368" s="111" t="s">
        <v>98</v>
      </c>
      <c r="BB368" s="111">
        <f ca="1">IF(AY360=7,COUNTIF(OFFSET($C368,0,0,1,$AY360),"外"),COUNTIF(OFFSET($C368,0,0,1,$AY360),"外")+COUNTIF(OFFSET($C368,-13,DAY(EOMONTH(C358-1,0))-7+$AY360,1,7-$AY360),"外"))</f>
        <v>0</v>
      </c>
      <c r="BC368" s="111">
        <f ca="1">COUNTIF(OFFSET($C368,0,$AY360,1,7),"外")</f>
        <v>0</v>
      </c>
      <c r="BD368" s="111">
        <f ca="1">COUNTIF(OFFSET($C368,0,$AY360+7,1,7),"外")</f>
        <v>0</v>
      </c>
      <c r="BE368" s="111">
        <f ca="1">COUNTIF(OFFSET($C368,0,$AY360+14,1,7),"外")</f>
        <v>0</v>
      </c>
      <c r="BF368" s="111">
        <f ca="1">COUNTIF(OFFSET(C368,0,AY360+21,1,7),"外")</f>
        <v>0</v>
      </c>
      <c r="BG368" s="111">
        <f t="shared" ca="1" si="485"/>
        <v>0</v>
      </c>
    </row>
    <row r="369" spans="1:59" s="4" customFormat="1" ht="20.149999999999999" customHeight="1" outlineLevel="1" x14ac:dyDescent="0.2">
      <c r="B369" s="45" t="str">
        <f>IF($V$5&lt;&gt;"",$V$5,"-")</f>
        <v>-</v>
      </c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78"/>
      <c r="AH369" s="90" t="str">
        <f ca="1">IFERROR(IF(B369="-","-",IF(AY360=7,COUNTIF(OFFSET($C369,0,0,1,$AY360),"○")/(7-BB369),(COUNTIF(OFFSET($C369,0,0,1,$AY360),"○")+COUNTIF(OFFSET($C369,-14,DAY(EOMONTH(C358-1,0))-7+$AY360,1,7-$AY360),"○"))/(7-BB369))),"-")</f>
        <v>-</v>
      </c>
      <c r="AI369" s="89" t="str">
        <f ca="1">IF(B369="-","-",COUNTIF(OFFSET($C369,0,$AY360,1,7),"○")/7-BC369)</f>
        <v>-</v>
      </c>
      <c r="AJ369" s="89" t="str">
        <f ca="1">IF($B369="-","-",COUNTIF(OFFSET($C369,0,$AY360,1,7),"○")/7-BD369)</f>
        <v>-</v>
      </c>
      <c r="AK369" s="89" t="str">
        <f ca="1">IF($B369="-","-",COUNTIF(OFFSET($C369,0,$AY360,1,7),"○")/7-BE369)</f>
        <v>-</v>
      </c>
      <c r="AL369" s="105" t="str">
        <f ca="1">IF($B369="-","-",IF((AY368+SIGN(AY360))&lt;5,"-",COUNTIF(OFFSET(C369,0,AY360+21,1,7),"○")/(7-BF369)))</f>
        <v>-</v>
      </c>
      <c r="AM369" s="154">
        <f>AU369</f>
        <v>0</v>
      </c>
      <c r="AN369" s="41" t="str">
        <f t="shared" si="486"/>
        <v/>
      </c>
      <c r="AO369" s="66" t="str">
        <f t="shared" si="476"/>
        <v>-</v>
      </c>
      <c r="AP369" s="155">
        <f t="shared" si="477"/>
        <v>0</v>
      </c>
      <c r="AQ369" s="75" t="str">
        <f>IFERROR(AP369/AT369,"")</f>
        <v/>
      </c>
      <c r="AR369" s="150">
        <f>COUNT(C359:AG359)</f>
        <v>30</v>
      </c>
      <c r="AS369" s="157">
        <f t="shared" si="478"/>
        <v>0</v>
      </c>
      <c r="AT369" s="151">
        <f t="shared" si="479"/>
        <v>0</v>
      </c>
      <c r="AU369" s="151">
        <f t="shared" si="480"/>
        <v>0</v>
      </c>
      <c r="AV369" s="151">
        <f t="shared" si="481"/>
        <v>0</v>
      </c>
      <c r="AW369" s="40"/>
      <c r="AX369" s="195"/>
      <c r="AY369" s="197"/>
      <c r="BA369" s="111" t="s">
        <v>99</v>
      </c>
      <c r="BB369" s="111">
        <f ca="1">IF(AY360=7,COUNTIF(OFFSET($C369,0,0,1,$AY360),"外"),COUNTIF(OFFSET($C369,0,0,1,$AY360),"外")+COUNTIF(OFFSET($C369,-13,DAY(EOMONTH(C358-1,0))-7+$AY360,1,7-$AY360),"外"))</f>
        <v>0</v>
      </c>
      <c r="BC369" s="111">
        <f ca="1">COUNTIF(OFFSET($C369,0,$AY360,1,7),"外")</f>
        <v>0</v>
      </c>
      <c r="BD369" s="111">
        <f ca="1">COUNTIF(OFFSET($C369,0,$AY360+7,1,7),"外")</f>
        <v>0</v>
      </c>
      <c r="BE369" s="111">
        <f ca="1">COUNTIF(OFFSET($C369,0,$AY360+14,1,7),"外")</f>
        <v>0</v>
      </c>
      <c r="BF369" s="111">
        <f ca="1">COUNTIF(OFFSET(C369,0,AY360+21,1,7),"外")</f>
        <v>0</v>
      </c>
      <c r="BG369" s="111">
        <f ca="1">SUM(BB369:BF369)</f>
        <v>0</v>
      </c>
    </row>
    <row r="370" spans="1:59" s="4" customFormat="1" ht="20.149999999999999" customHeight="1" outlineLevel="1" thickBot="1" x14ac:dyDescent="0.25">
      <c r="B370" s="46" t="str">
        <f>IF($W$5&lt;&gt;"",$W$5,"-")</f>
        <v>-</v>
      </c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F370" s="13"/>
      <c r="AG370" s="55"/>
      <c r="AH370" s="91" t="str">
        <f ca="1">IFERROR(IF(B370="-","-",IF(AY360=7,COUNTIF(OFFSET($C370,0,0,1,$AY360),"○")/(7-BB370),(COUNTIF(OFFSET($C370,0,0,1,$AY360),"○")+COUNTIF(OFFSET($C370,-14,DAY(EOMONTH(C358-1,0))-7+$AY360,1,7-$AY360),"○"))/(7-BB370))),"-")</f>
        <v>-</v>
      </c>
      <c r="AI370" s="92" t="str">
        <f ca="1">IF(B370="-","-",COUNTIF(OFFSET($C370,0,$AY360,1,7),"○")/7-BC370)</f>
        <v>-</v>
      </c>
      <c r="AJ370" s="92" t="str">
        <f ca="1">IF($B370="-","-",COUNTIF(OFFSET($C370,0,$AY360,1,7),"○")/7-BD370)</f>
        <v>-</v>
      </c>
      <c r="AK370" s="92" t="str">
        <f ca="1">IF($B370="-","-",COUNTIF(OFFSET($C370,0,$AY360,1,7),"○")/7-BE370)</f>
        <v>-</v>
      </c>
      <c r="AL370" s="106" t="str">
        <f ca="1">IF($B370="-","-",IF((AY368+SIGN(AY360))&lt;5,"-",COUNTIF(OFFSET(C370,0,AY360+21,1,7),"○")/(7-BF370)))</f>
        <v>-</v>
      </c>
      <c r="AM370" s="64">
        <f t="shared" ref="AM370" si="487">AU370</f>
        <v>0</v>
      </c>
      <c r="AN370" s="48" t="str">
        <f>IFERROR(AM370/AS370,"")</f>
        <v/>
      </c>
      <c r="AO370" s="30" t="str">
        <f t="shared" si="476"/>
        <v>-</v>
      </c>
      <c r="AP370" s="71">
        <f t="shared" si="477"/>
        <v>0</v>
      </c>
      <c r="AQ370" s="72" t="str">
        <f t="shared" ref="AQ370" si="488">IFERROR(AP370/AT370,"")</f>
        <v/>
      </c>
      <c r="AR370" s="150">
        <f>COUNT(C359:AG359)</f>
        <v>30</v>
      </c>
      <c r="AS370" s="157">
        <f t="shared" si="478"/>
        <v>0</v>
      </c>
      <c r="AT370" s="151">
        <f t="shared" si="479"/>
        <v>0</v>
      </c>
      <c r="AU370" s="151">
        <f t="shared" si="480"/>
        <v>0</v>
      </c>
      <c r="AV370" s="151">
        <f t="shared" si="481"/>
        <v>0</v>
      </c>
      <c r="AW370" s="40"/>
      <c r="AX370" s="101"/>
      <c r="AY370" s="102"/>
      <c r="BA370" s="111" t="s">
        <v>100</v>
      </c>
      <c r="BB370" s="111">
        <f ca="1">IF(AY360=7,COUNTIF(OFFSET($C370,0,0,1,$AY360),"外"),COUNTIF(OFFSET($C370,0,0,1,$AY360),"外")+COUNTIF(OFFSET($C370,-13,DAY(EOMONTH(C358-1,0))-7+$AY360,1,7-$AY360),"外"))</f>
        <v>0</v>
      </c>
      <c r="BC370" s="111">
        <f ca="1">COUNTIF(OFFSET($C370,0,$AY360,1,7),"外")</f>
        <v>0</v>
      </c>
      <c r="BD370" s="111">
        <f ca="1">COUNTIF(OFFSET($C370,0,$AY360+7,1,7),"外")</f>
        <v>0</v>
      </c>
      <c r="BE370" s="111">
        <f ca="1">COUNTIF(OFFSET($C370,0,$AY360+14,1,7),"外")</f>
        <v>0</v>
      </c>
      <c r="BF370" s="111">
        <f ca="1">COUNTIF(OFFSET(C370,0,AY360+21,1,7),"外")</f>
        <v>0</v>
      </c>
      <c r="BG370" s="111">
        <f t="shared" ref="BG370" ca="1" si="489">SUM(BB370:BF370)</f>
        <v>0</v>
      </c>
    </row>
    <row r="371" spans="1:59" ht="13.5" outlineLevel="1" thickBot="1" x14ac:dyDescent="0.25">
      <c r="AV371" s="32"/>
    </row>
    <row r="372" spans="1:59" s="4" customFormat="1" ht="13" customHeight="1" outlineLevel="1" x14ac:dyDescent="0.2">
      <c r="A372" s="2"/>
      <c r="B372" s="83" t="s">
        <v>0</v>
      </c>
      <c r="C372" s="252">
        <f>DATE(YEAR(C358),MONTH(C358)+1,DAY(C358))</f>
        <v>46357</v>
      </c>
      <c r="D372" s="253"/>
      <c r="E372" s="253"/>
      <c r="F372" s="253"/>
      <c r="G372" s="253"/>
      <c r="H372" s="253"/>
      <c r="I372" s="253"/>
      <c r="J372" s="253"/>
      <c r="K372" s="253"/>
      <c r="L372" s="253"/>
      <c r="M372" s="253"/>
      <c r="N372" s="253"/>
      <c r="O372" s="253"/>
      <c r="P372" s="253"/>
      <c r="Q372" s="253"/>
      <c r="R372" s="253"/>
      <c r="S372" s="253"/>
      <c r="T372" s="253"/>
      <c r="U372" s="253"/>
      <c r="V372" s="253"/>
      <c r="W372" s="253"/>
      <c r="X372" s="253"/>
      <c r="Y372" s="253"/>
      <c r="Z372" s="253"/>
      <c r="AA372" s="253"/>
      <c r="AB372" s="253"/>
      <c r="AC372" s="253"/>
      <c r="AD372" s="253"/>
      <c r="AE372" s="253"/>
      <c r="AF372" s="253"/>
      <c r="AG372" s="253"/>
      <c r="AH372" s="254" t="s">
        <v>113</v>
      </c>
      <c r="AI372" s="255"/>
      <c r="AJ372" s="255"/>
      <c r="AK372" s="255"/>
      <c r="AL372" s="256"/>
      <c r="AM372" s="260" t="s">
        <v>46</v>
      </c>
      <c r="AN372" s="261"/>
      <c r="AO372" s="262"/>
      <c r="AP372" s="266" t="s">
        <v>11</v>
      </c>
      <c r="AQ372" s="267"/>
      <c r="AR372" s="270" t="s">
        <v>15</v>
      </c>
      <c r="AS372" s="206" t="s">
        <v>16</v>
      </c>
      <c r="AT372" s="221" t="s">
        <v>17</v>
      </c>
      <c r="AU372" s="241"/>
      <c r="AV372" s="241"/>
      <c r="AW372" s="40"/>
      <c r="AX372" s="242" t="s">
        <v>88</v>
      </c>
      <c r="AY372" s="243"/>
      <c r="AZ372" s="2"/>
      <c r="BA372" s="2"/>
      <c r="BB372" s="2"/>
      <c r="BC372" s="2"/>
      <c r="BD372" s="2"/>
      <c r="BE372" s="2"/>
      <c r="BF372" s="2"/>
      <c r="BG372" s="2"/>
    </row>
    <row r="373" spans="1:59" s="4" customFormat="1" ht="13" customHeight="1" outlineLevel="1" x14ac:dyDescent="0.2">
      <c r="A373" s="2"/>
      <c r="B373" s="10" t="s">
        <v>1</v>
      </c>
      <c r="C373" s="11">
        <f>DATE(YEAR(C372),MONTH(C372),DAY(C372))</f>
        <v>46357</v>
      </c>
      <c r="D373" s="11">
        <f>IF(MONTH(DATE(YEAR(C373),MONTH(C373),DAY(C373)+1))=MONTH($C372),DATE(YEAR(C373),MONTH(C373),DAY(C373)+1),"")</f>
        <v>46358</v>
      </c>
      <c r="E373" s="11">
        <f t="shared" ref="E373:AG373" si="490">IF(MONTH(DATE(YEAR(D373),MONTH(D373),DAY(D373)+1))=MONTH($C372),DATE(YEAR(D373),MONTH(D373),DAY(D373)+1),"")</f>
        <v>46359</v>
      </c>
      <c r="F373" s="16">
        <f t="shared" si="490"/>
        <v>46360</v>
      </c>
      <c r="G373" s="11">
        <f t="shared" si="490"/>
        <v>46361</v>
      </c>
      <c r="H373" s="11">
        <f t="shared" si="490"/>
        <v>46362</v>
      </c>
      <c r="I373" s="11">
        <f t="shared" si="490"/>
        <v>46363</v>
      </c>
      <c r="J373" s="11">
        <f t="shared" si="490"/>
        <v>46364</v>
      </c>
      <c r="K373" s="11">
        <f t="shared" si="490"/>
        <v>46365</v>
      </c>
      <c r="L373" s="11">
        <f t="shared" si="490"/>
        <v>46366</v>
      </c>
      <c r="M373" s="11">
        <f t="shared" si="490"/>
        <v>46367</v>
      </c>
      <c r="N373" s="11">
        <f t="shared" si="490"/>
        <v>46368</v>
      </c>
      <c r="O373" s="11">
        <f t="shared" si="490"/>
        <v>46369</v>
      </c>
      <c r="P373" s="11">
        <f t="shared" si="490"/>
        <v>46370</v>
      </c>
      <c r="Q373" s="11">
        <f t="shared" si="490"/>
        <v>46371</v>
      </c>
      <c r="R373" s="11">
        <f t="shared" si="490"/>
        <v>46372</v>
      </c>
      <c r="S373" s="11">
        <f t="shared" si="490"/>
        <v>46373</v>
      </c>
      <c r="T373" s="11">
        <f t="shared" si="490"/>
        <v>46374</v>
      </c>
      <c r="U373" s="11">
        <f t="shared" si="490"/>
        <v>46375</v>
      </c>
      <c r="V373" s="11">
        <f t="shared" si="490"/>
        <v>46376</v>
      </c>
      <c r="W373" s="11">
        <f t="shared" si="490"/>
        <v>46377</v>
      </c>
      <c r="X373" s="11">
        <f t="shared" si="490"/>
        <v>46378</v>
      </c>
      <c r="Y373" s="11">
        <f t="shared" si="490"/>
        <v>46379</v>
      </c>
      <c r="Z373" s="11">
        <f t="shared" si="490"/>
        <v>46380</v>
      </c>
      <c r="AA373" s="11">
        <f t="shared" si="490"/>
        <v>46381</v>
      </c>
      <c r="AB373" s="11">
        <f t="shared" si="490"/>
        <v>46382</v>
      </c>
      <c r="AC373" s="11">
        <f t="shared" si="490"/>
        <v>46383</v>
      </c>
      <c r="AD373" s="11">
        <f t="shared" si="490"/>
        <v>46384</v>
      </c>
      <c r="AE373" s="11">
        <f t="shared" si="490"/>
        <v>46385</v>
      </c>
      <c r="AF373" s="11">
        <f t="shared" si="490"/>
        <v>46386</v>
      </c>
      <c r="AG373" s="29">
        <f t="shared" si="490"/>
        <v>46387</v>
      </c>
      <c r="AH373" s="257"/>
      <c r="AI373" s="258"/>
      <c r="AJ373" s="258"/>
      <c r="AK373" s="258"/>
      <c r="AL373" s="259"/>
      <c r="AM373" s="263"/>
      <c r="AN373" s="264"/>
      <c r="AO373" s="265"/>
      <c r="AP373" s="268"/>
      <c r="AQ373" s="269"/>
      <c r="AR373" s="271"/>
      <c r="AS373" s="207"/>
      <c r="AT373" s="221"/>
      <c r="AU373" s="241"/>
      <c r="AV373" s="241"/>
      <c r="AW373" s="40"/>
      <c r="AX373" s="244"/>
      <c r="AY373" s="245"/>
      <c r="AZ373" s="2"/>
      <c r="BA373" s="2"/>
      <c r="BB373" s="2"/>
      <c r="BC373" s="2"/>
      <c r="BD373" s="2"/>
      <c r="BE373" s="2"/>
      <c r="BF373" s="2"/>
      <c r="BG373" s="2"/>
    </row>
    <row r="374" spans="1:59" s="4" customFormat="1" ht="13" customHeight="1" outlineLevel="1" x14ac:dyDescent="0.2">
      <c r="A374" s="2"/>
      <c r="B374" s="10" t="s">
        <v>2</v>
      </c>
      <c r="C374" s="12" t="str">
        <f t="shared" ref="C374:AG374" si="491">TEXT(C373,"aaa")</f>
        <v>火</v>
      </c>
      <c r="D374" s="12" t="str">
        <f t="shared" si="491"/>
        <v>水</v>
      </c>
      <c r="E374" s="12" t="str">
        <f t="shared" si="491"/>
        <v>木</v>
      </c>
      <c r="F374" s="17" t="str">
        <f t="shared" si="491"/>
        <v>金</v>
      </c>
      <c r="G374" s="12" t="str">
        <f t="shared" si="491"/>
        <v>土</v>
      </c>
      <c r="H374" s="12" t="str">
        <f t="shared" si="491"/>
        <v>日</v>
      </c>
      <c r="I374" s="12" t="str">
        <f t="shared" si="491"/>
        <v>月</v>
      </c>
      <c r="J374" s="12" t="str">
        <f t="shared" si="491"/>
        <v>火</v>
      </c>
      <c r="K374" s="12" t="str">
        <f t="shared" si="491"/>
        <v>水</v>
      </c>
      <c r="L374" s="12" t="str">
        <f t="shared" si="491"/>
        <v>木</v>
      </c>
      <c r="M374" s="12" t="str">
        <f t="shared" si="491"/>
        <v>金</v>
      </c>
      <c r="N374" s="12" t="str">
        <f t="shared" si="491"/>
        <v>土</v>
      </c>
      <c r="O374" s="12" t="str">
        <f t="shared" si="491"/>
        <v>日</v>
      </c>
      <c r="P374" s="12" t="str">
        <f t="shared" si="491"/>
        <v>月</v>
      </c>
      <c r="Q374" s="12" t="str">
        <f t="shared" si="491"/>
        <v>火</v>
      </c>
      <c r="R374" s="12" t="str">
        <f t="shared" si="491"/>
        <v>水</v>
      </c>
      <c r="S374" s="12" t="str">
        <f t="shared" si="491"/>
        <v>木</v>
      </c>
      <c r="T374" s="12" t="str">
        <f t="shared" si="491"/>
        <v>金</v>
      </c>
      <c r="U374" s="12" t="str">
        <f t="shared" si="491"/>
        <v>土</v>
      </c>
      <c r="V374" s="12" t="str">
        <f t="shared" si="491"/>
        <v>日</v>
      </c>
      <c r="W374" s="12" t="str">
        <f t="shared" si="491"/>
        <v>月</v>
      </c>
      <c r="X374" s="12" t="str">
        <f t="shared" si="491"/>
        <v>火</v>
      </c>
      <c r="Y374" s="12" t="str">
        <f t="shared" si="491"/>
        <v>水</v>
      </c>
      <c r="Z374" s="12" t="str">
        <f t="shared" si="491"/>
        <v>木</v>
      </c>
      <c r="AA374" s="12" t="str">
        <f t="shared" si="491"/>
        <v>金</v>
      </c>
      <c r="AB374" s="12" t="str">
        <f t="shared" si="491"/>
        <v>土</v>
      </c>
      <c r="AC374" s="12" t="str">
        <f t="shared" si="491"/>
        <v>日</v>
      </c>
      <c r="AD374" s="12" t="str">
        <f t="shared" si="491"/>
        <v>月</v>
      </c>
      <c r="AE374" s="12" t="str">
        <f t="shared" si="491"/>
        <v>火</v>
      </c>
      <c r="AF374" s="12" t="str">
        <f t="shared" si="491"/>
        <v>水</v>
      </c>
      <c r="AG374" s="78" t="str">
        <f t="shared" si="491"/>
        <v>木</v>
      </c>
      <c r="AH374" s="246" t="s">
        <v>83</v>
      </c>
      <c r="AI374" s="247" t="s">
        <v>84</v>
      </c>
      <c r="AJ374" s="247" t="s">
        <v>85</v>
      </c>
      <c r="AK374" s="247" t="s">
        <v>86</v>
      </c>
      <c r="AL374" s="248" t="s">
        <v>87</v>
      </c>
      <c r="AM374" s="249" t="s">
        <v>40</v>
      </c>
      <c r="AN374" s="228" t="s">
        <v>12</v>
      </c>
      <c r="AO374" s="231" t="s">
        <v>47</v>
      </c>
      <c r="AP374" s="234" t="s">
        <v>40</v>
      </c>
      <c r="AQ374" s="237" t="s">
        <v>13</v>
      </c>
      <c r="AR374" s="240"/>
      <c r="AS374" s="221"/>
      <c r="AT374" s="221"/>
      <c r="AU374" s="149"/>
      <c r="AV374" s="149"/>
      <c r="AW374" s="40"/>
      <c r="AX374" s="223" t="s">
        <v>89</v>
      </c>
      <c r="AY374" s="224">
        <f>ABS(IF(WEEKDAY(C372,3)=0,7,WEEKDAY(C372,3)-7))</f>
        <v>6</v>
      </c>
      <c r="AZ374" s="2"/>
      <c r="BA374" s="2"/>
      <c r="BB374" s="2"/>
      <c r="BC374" s="2"/>
      <c r="BD374" s="2"/>
      <c r="BE374" s="2"/>
      <c r="BF374" s="2"/>
      <c r="BG374" s="2"/>
    </row>
    <row r="375" spans="1:59" s="4" customFormat="1" ht="24.5" customHeight="1" outlineLevel="1" x14ac:dyDescent="0.2">
      <c r="A375" s="3"/>
      <c r="B375" s="225" t="s">
        <v>3</v>
      </c>
      <c r="C375" s="218" t="str">
        <f>IFERROR(VLOOKUP(C373,祝日一覧!$A:$C,3,FALSE),"")</f>
        <v/>
      </c>
      <c r="D375" s="218" t="str">
        <f>IFERROR(VLOOKUP(D373,祝日一覧!$A:$C,3,FALSE),"")</f>
        <v/>
      </c>
      <c r="E375" s="218" t="str">
        <f>IFERROR(VLOOKUP(E373,祝日一覧!$A:$C,3,FALSE),"")</f>
        <v/>
      </c>
      <c r="F375" s="218" t="str">
        <f>IFERROR(VLOOKUP(F373,祝日一覧!$A:$C,3,FALSE),"")</f>
        <v/>
      </c>
      <c r="G375" s="218" t="str">
        <f>IFERROR(VLOOKUP(G373,祝日一覧!$A:$C,3,FALSE),"")</f>
        <v/>
      </c>
      <c r="H375" s="218" t="str">
        <f>IFERROR(VLOOKUP(H373,祝日一覧!$A:$C,3,FALSE),"")</f>
        <v/>
      </c>
      <c r="I375" s="218" t="str">
        <f>IFERROR(VLOOKUP(I373,祝日一覧!$A:$C,3,FALSE),"")</f>
        <v/>
      </c>
      <c r="J375" s="218" t="str">
        <f>IFERROR(VLOOKUP(J373,祝日一覧!$A:$C,3,FALSE),"")</f>
        <v/>
      </c>
      <c r="K375" s="218" t="str">
        <f>IFERROR(VLOOKUP(K373,祝日一覧!$A:$C,3,FALSE),"")</f>
        <v/>
      </c>
      <c r="L375" s="218" t="str">
        <f>IFERROR(VLOOKUP(L373,祝日一覧!$A:$C,3,FALSE),"")</f>
        <v/>
      </c>
      <c r="M375" s="218" t="str">
        <f>IFERROR(VLOOKUP(M373,祝日一覧!$A:$C,3,FALSE),"")</f>
        <v/>
      </c>
      <c r="N375" s="218" t="str">
        <f>IFERROR(VLOOKUP(N373,祝日一覧!$A:$C,3,FALSE),"")</f>
        <v/>
      </c>
      <c r="O375" s="218" t="str">
        <f>IFERROR(VLOOKUP(O373,祝日一覧!$A:$C,3,FALSE),"")</f>
        <v/>
      </c>
      <c r="P375" s="218" t="str">
        <f>IFERROR(VLOOKUP(P373,祝日一覧!$A:$C,3,FALSE),"")</f>
        <v/>
      </c>
      <c r="Q375" s="218" t="str">
        <f>IFERROR(VLOOKUP(Q373,祝日一覧!$A:$C,3,FALSE),"")</f>
        <v/>
      </c>
      <c r="R375" s="218" t="str">
        <f>IFERROR(VLOOKUP(R373,祝日一覧!$A:$C,3,FALSE),"")</f>
        <v/>
      </c>
      <c r="S375" s="218" t="str">
        <f>IFERROR(VLOOKUP(S373,祝日一覧!$A:$C,3,FALSE),"")</f>
        <v/>
      </c>
      <c r="T375" s="218" t="str">
        <f>IFERROR(VLOOKUP(T373,祝日一覧!$A:$C,3,FALSE),"")</f>
        <v/>
      </c>
      <c r="U375" s="218" t="str">
        <f>IFERROR(VLOOKUP(U373,祝日一覧!$A:$C,3,FALSE),"")</f>
        <v/>
      </c>
      <c r="V375" s="218" t="str">
        <f>IFERROR(VLOOKUP(V373,祝日一覧!$A:$C,3,FALSE),"")</f>
        <v/>
      </c>
      <c r="W375" s="218" t="str">
        <f>IFERROR(VLOOKUP(W373,祝日一覧!$A:$C,3,FALSE),"")</f>
        <v/>
      </c>
      <c r="X375" s="218" t="str">
        <f>IFERROR(VLOOKUP(X373,祝日一覧!$A:$C,3,FALSE),"")</f>
        <v/>
      </c>
      <c r="Y375" s="218" t="str">
        <f>IFERROR(VLOOKUP(Y373,祝日一覧!$A:$C,3,FALSE),"")</f>
        <v/>
      </c>
      <c r="Z375" s="218" t="str">
        <f>IFERROR(VLOOKUP(Z373,祝日一覧!$A:$C,3,FALSE),"")</f>
        <v/>
      </c>
      <c r="AA375" s="218" t="str">
        <f>IFERROR(VLOOKUP(AA373,祝日一覧!$A:$C,3,FALSE),"")</f>
        <v/>
      </c>
      <c r="AB375" s="218" t="str">
        <f>IFERROR(VLOOKUP(AB373,祝日一覧!$A:$C,3,FALSE),"")</f>
        <v/>
      </c>
      <c r="AC375" s="218" t="str">
        <f>IFERROR(VLOOKUP(AC373,祝日一覧!$A:$C,3,FALSE),"")</f>
        <v/>
      </c>
      <c r="AD375" s="218" t="str">
        <f>IFERROR(VLOOKUP(AD373,祝日一覧!$A:$C,3,FALSE),"")</f>
        <v/>
      </c>
      <c r="AE375" s="218" t="str">
        <f>IFERROR(VLOOKUP(AE373,祝日一覧!$A:$C,3,FALSE),"")</f>
        <v>年末年始休暇</v>
      </c>
      <c r="AF375" s="218" t="str">
        <f>IFERROR(VLOOKUP(AF373,祝日一覧!$A:$C,3,FALSE),"")</f>
        <v>年末年始休暇</v>
      </c>
      <c r="AG375" s="208" t="str">
        <f>IFERROR(VLOOKUP(AG373,祝日一覧!$A:$C,3,FALSE),"")</f>
        <v>年末年始休暇</v>
      </c>
      <c r="AH375" s="246"/>
      <c r="AI375" s="247"/>
      <c r="AJ375" s="247"/>
      <c r="AK375" s="247"/>
      <c r="AL375" s="248"/>
      <c r="AM375" s="250"/>
      <c r="AN375" s="229"/>
      <c r="AO375" s="232"/>
      <c r="AP375" s="235"/>
      <c r="AQ375" s="238"/>
      <c r="AR375" s="240"/>
      <c r="AS375" s="221"/>
      <c r="AT375" s="222"/>
      <c r="AU375" s="148"/>
      <c r="AV375" s="149"/>
      <c r="AW375" s="40"/>
      <c r="AX375" s="223"/>
      <c r="AY375" s="224"/>
      <c r="AZ375" s="3"/>
      <c r="BA375" s="3"/>
      <c r="BB375" s="3"/>
      <c r="BC375" s="3"/>
      <c r="BD375" s="3"/>
      <c r="BE375" s="3"/>
      <c r="BF375" s="3"/>
      <c r="BG375" s="3"/>
    </row>
    <row r="376" spans="1:59" s="4" customFormat="1" ht="35.5" customHeight="1" outlineLevel="1" x14ac:dyDescent="0.2">
      <c r="A376" s="3"/>
      <c r="B376" s="226"/>
      <c r="C376" s="219"/>
      <c r="D376" s="219"/>
      <c r="E376" s="219"/>
      <c r="F376" s="219"/>
      <c r="G376" s="219"/>
      <c r="H376" s="219"/>
      <c r="I376" s="219"/>
      <c r="J376" s="219"/>
      <c r="K376" s="219"/>
      <c r="L376" s="219"/>
      <c r="M376" s="219"/>
      <c r="N376" s="219"/>
      <c r="O376" s="219"/>
      <c r="P376" s="219"/>
      <c r="Q376" s="219"/>
      <c r="R376" s="219"/>
      <c r="S376" s="219"/>
      <c r="T376" s="219"/>
      <c r="U376" s="219"/>
      <c r="V376" s="219"/>
      <c r="W376" s="219"/>
      <c r="X376" s="219"/>
      <c r="Y376" s="219"/>
      <c r="Z376" s="219"/>
      <c r="AA376" s="219"/>
      <c r="AB376" s="219"/>
      <c r="AC376" s="219"/>
      <c r="AD376" s="219"/>
      <c r="AE376" s="219"/>
      <c r="AF376" s="219"/>
      <c r="AG376" s="209"/>
      <c r="AH376" s="93" t="str">
        <f>IF($AY374=7,DBCS(1&amp;"日～"&amp;7&amp;"日"),DBCS("前"&amp;DAY(EOMONTH($C372-1,0))-6+$AY374&amp;"日～"&amp;$AY374&amp;"日"))</f>
        <v>前３０日～６日</v>
      </c>
      <c r="AI376" s="112" t="str">
        <f>DBCS($AY374+1&amp;"日～"&amp;$AY374+7&amp;"日")</f>
        <v>７日～１３日</v>
      </c>
      <c r="AJ376" s="112" t="str">
        <f>DBCS($AY374+8&amp;"日～"&amp;$AY374+14&amp;"日")</f>
        <v>１４日～２０日</v>
      </c>
      <c r="AK376" s="112" t="str">
        <f>DBCS($AY374+15&amp;"日～"&amp;$AY374+21&amp;"日")</f>
        <v>２１日～２７日</v>
      </c>
      <c r="AL376" s="113" t="str">
        <f>IF(AND(AY374=7,AY378=0),"-",IF($AY382=3,"-",DBCS($AY374+22&amp;"日～"&amp;$AY374+28&amp;"日")))</f>
        <v>-</v>
      </c>
      <c r="AM376" s="250"/>
      <c r="AN376" s="229"/>
      <c r="AO376" s="232"/>
      <c r="AP376" s="235"/>
      <c r="AQ376" s="238"/>
      <c r="AR376" s="152"/>
      <c r="AS376" s="147"/>
      <c r="AT376" s="147"/>
      <c r="AU376" s="156"/>
      <c r="AV376" s="156"/>
      <c r="AW376" s="40"/>
      <c r="AX376" s="99" t="s">
        <v>90</v>
      </c>
      <c r="AY376" s="100">
        <f>DAY(EOMONTH(C372,0))</f>
        <v>31</v>
      </c>
      <c r="AZ376" s="3"/>
      <c r="BA376" s="211" t="s">
        <v>105</v>
      </c>
      <c r="BB376" s="212"/>
      <c r="BC376" s="212"/>
      <c r="BD376" s="212"/>
      <c r="BE376" s="212"/>
      <c r="BF376" s="212"/>
      <c r="BG376" s="213"/>
    </row>
    <row r="377" spans="1:59" s="4" customFormat="1" ht="19" customHeight="1" outlineLevel="1" x14ac:dyDescent="0.2">
      <c r="A377" s="3"/>
      <c r="B377" s="226"/>
      <c r="C377" s="219"/>
      <c r="D377" s="219"/>
      <c r="E377" s="219"/>
      <c r="F377" s="219"/>
      <c r="G377" s="219"/>
      <c r="H377" s="219"/>
      <c r="I377" s="219"/>
      <c r="J377" s="219"/>
      <c r="K377" s="219"/>
      <c r="L377" s="219"/>
      <c r="M377" s="219"/>
      <c r="N377" s="219"/>
      <c r="O377" s="219"/>
      <c r="P377" s="219"/>
      <c r="Q377" s="219"/>
      <c r="R377" s="219"/>
      <c r="S377" s="219"/>
      <c r="T377" s="219"/>
      <c r="U377" s="219"/>
      <c r="V377" s="219"/>
      <c r="W377" s="219"/>
      <c r="X377" s="219"/>
      <c r="Y377" s="219"/>
      <c r="Z377" s="219"/>
      <c r="AA377" s="219"/>
      <c r="AB377" s="219"/>
      <c r="AC377" s="219"/>
      <c r="AD377" s="219"/>
      <c r="AE377" s="219"/>
      <c r="AF377" s="219"/>
      <c r="AG377" s="209"/>
      <c r="AH377" s="93" t="str">
        <f ca="1">IF(AH378&gt;=0.285,"達成","未")</f>
        <v>未</v>
      </c>
      <c r="AI377" s="166" t="str">
        <f ca="1">IF(AI378&gt;=0.285,"達成","未")</f>
        <v>未</v>
      </c>
      <c r="AJ377" s="166" t="str">
        <f t="shared" ref="AJ377:AK377" ca="1" si="492">IF(AJ378&gt;=0.285,"達成","未")</f>
        <v>未</v>
      </c>
      <c r="AK377" s="166" t="str">
        <f t="shared" ca="1" si="492"/>
        <v>未</v>
      </c>
      <c r="AL377" s="167" t="str">
        <f ca="1">IF(AL378="-","-",IF(AL378&gt;=0.285,"達成","未"))</f>
        <v>-</v>
      </c>
      <c r="AM377" s="251"/>
      <c r="AN377" s="230"/>
      <c r="AO377" s="233"/>
      <c r="AP377" s="236"/>
      <c r="AQ377" s="239"/>
      <c r="AR377" s="163"/>
      <c r="AS377" s="164"/>
      <c r="AT377" s="164"/>
      <c r="AU377" s="165"/>
      <c r="AV377" s="165"/>
      <c r="AW377" s="40"/>
      <c r="AX377" s="99"/>
      <c r="AY377" s="100"/>
      <c r="AZ377" s="3"/>
      <c r="BA377" s="160"/>
      <c r="BB377" s="161"/>
      <c r="BC377" s="161"/>
      <c r="BD377" s="161"/>
      <c r="BE377" s="161"/>
      <c r="BF377" s="161"/>
      <c r="BG377" s="162"/>
    </row>
    <row r="378" spans="1:59" s="4" customFormat="1" ht="20.149999999999999" customHeight="1" outlineLevel="1" thickBot="1" x14ac:dyDescent="0.25">
      <c r="B378" s="227"/>
      <c r="C378" s="220"/>
      <c r="D378" s="220"/>
      <c r="E378" s="220"/>
      <c r="F378" s="220"/>
      <c r="G378" s="220"/>
      <c r="H378" s="220"/>
      <c r="I378" s="220"/>
      <c r="J378" s="220"/>
      <c r="K378" s="220"/>
      <c r="L378" s="220"/>
      <c r="M378" s="220"/>
      <c r="N378" s="220"/>
      <c r="O378" s="220"/>
      <c r="P378" s="220"/>
      <c r="Q378" s="220"/>
      <c r="R378" s="220"/>
      <c r="S378" s="220"/>
      <c r="T378" s="220"/>
      <c r="U378" s="220"/>
      <c r="V378" s="220"/>
      <c r="W378" s="220"/>
      <c r="X378" s="220"/>
      <c r="Y378" s="220"/>
      <c r="Z378" s="220"/>
      <c r="AA378" s="220"/>
      <c r="AB378" s="220"/>
      <c r="AC378" s="220"/>
      <c r="AD378" s="220"/>
      <c r="AE378" s="220"/>
      <c r="AF378" s="220"/>
      <c r="AG378" s="210"/>
      <c r="AH378" s="114">
        <f ca="1">AVERAGE(AH379:AH384)</f>
        <v>0</v>
      </c>
      <c r="AI378" s="115">
        <f t="shared" ref="AI378:AK378" ca="1" si="493">AVERAGE(AI379:AI384)</f>
        <v>0</v>
      </c>
      <c r="AJ378" s="115">
        <f t="shared" ca="1" si="493"/>
        <v>0</v>
      </c>
      <c r="AK378" s="115">
        <f t="shared" ca="1" si="493"/>
        <v>0</v>
      </c>
      <c r="AL378" s="104" t="str">
        <f ca="1">IFERROR(AVERAGE(AL379:AL384),"-")</f>
        <v>-</v>
      </c>
      <c r="AM378" s="64"/>
      <c r="AN378" s="48">
        <f>AVERAGE(AN379:AN384)</f>
        <v>0</v>
      </c>
      <c r="AO378" s="30" t="str">
        <f>IF(AN378&gt;=0.285,"達成","未")</f>
        <v>未</v>
      </c>
      <c r="AP378" s="71"/>
      <c r="AQ378" s="72">
        <f>AVERAGE(AQ379:AQ384)</f>
        <v>6.4926554767600786E-2</v>
      </c>
      <c r="AR378" s="62" t="s">
        <v>15</v>
      </c>
      <c r="AS378" s="49" t="s">
        <v>16</v>
      </c>
      <c r="AT378" s="50" t="s">
        <v>58</v>
      </c>
      <c r="AU378" s="38" t="s">
        <v>56</v>
      </c>
      <c r="AV378" s="153" t="s">
        <v>57</v>
      </c>
      <c r="AW378" s="60" t="s">
        <v>66</v>
      </c>
      <c r="AX378" s="214" t="s">
        <v>91</v>
      </c>
      <c r="AY378" s="215">
        <f>MOD(AY376-AY374,7)</f>
        <v>4</v>
      </c>
      <c r="AZ378" s="97" t="s">
        <v>106</v>
      </c>
      <c r="BA378" s="111"/>
      <c r="BB378" s="111" t="s">
        <v>83</v>
      </c>
      <c r="BC378" s="111" t="s">
        <v>84</v>
      </c>
      <c r="BD378" s="111" t="s">
        <v>85</v>
      </c>
      <c r="BE378" s="111" t="s">
        <v>86</v>
      </c>
      <c r="BF378" s="111" t="s">
        <v>87</v>
      </c>
      <c r="BG378" s="111" t="s">
        <v>101</v>
      </c>
    </row>
    <row r="379" spans="1:59" s="4" customFormat="1" ht="20.149999999999999" customHeight="1" outlineLevel="1" x14ac:dyDescent="0.2">
      <c r="B379" s="51" t="str">
        <f>IF($R$5&lt;&gt;"",$R$5,"-")</f>
        <v>A</v>
      </c>
      <c r="C379" s="84"/>
      <c r="D379" s="84"/>
      <c r="E379" s="84"/>
      <c r="F379" s="84"/>
      <c r="G379" s="84"/>
      <c r="H379" s="84"/>
      <c r="I379" s="84"/>
      <c r="J379" s="84"/>
      <c r="K379" s="84"/>
      <c r="L379" s="84"/>
      <c r="M379" s="84"/>
      <c r="N379" s="84"/>
      <c r="O379" s="84"/>
      <c r="P379" s="84"/>
      <c r="Q379" s="84"/>
      <c r="R379" s="84"/>
      <c r="S379" s="84"/>
      <c r="T379" s="84"/>
      <c r="U379" s="84"/>
      <c r="V379" s="84"/>
      <c r="W379" s="84"/>
      <c r="X379" s="84"/>
      <c r="Y379" s="84"/>
      <c r="Z379" s="84"/>
      <c r="AA379" s="84"/>
      <c r="AB379" s="84"/>
      <c r="AC379" s="84"/>
      <c r="AD379" s="84"/>
      <c r="AE379" s="84"/>
      <c r="AF379" s="84"/>
      <c r="AG379" s="61"/>
      <c r="AH379" s="122">
        <f ca="1">IFERROR(IF(B379="-","-",IF(AY374=7,COUNTIF(OFFSET($C379,0,0,1,$AY374),"○")/(7-BB379),(COUNTIF(OFFSET($C379,0,0,1,$AY374),"○")+COUNTIF(OFFSET($C379,-14,DAY(EOMONTH(C372-1,0))-7+$AY374,1,7-$AY374),"○"))/(7-BB379))),"-")</f>
        <v>0</v>
      </c>
      <c r="AI379" s="116">
        <f ca="1">IF($B379="-","-",COUNTIF(OFFSET($C379,0,$AY374,1,7),"○")/7-BC379)</f>
        <v>0</v>
      </c>
      <c r="AJ379" s="145">
        <f ca="1">IF($B379="-","-",COUNTIF(OFFSET($C379,0,$AY374,1,7),"○")/7-BD379)</f>
        <v>0</v>
      </c>
      <c r="AK379" s="145">
        <f ca="1">IF($B379="-","-",COUNTIF(OFFSET($C379,0,$AY374,1,7),"○")/7-BE379)</f>
        <v>0</v>
      </c>
      <c r="AL379" s="146" t="str">
        <f ca="1">IF($B379="-","-",IF((AY382+SIGN(AY374))&lt;5,"-",COUNTIF(OFFSET(C379,0,AY374+21,1,7),"○")/(7-BF379)))</f>
        <v>-</v>
      </c>
      <c r="AM379" s="65">
        <f>AU379</f>
        <v>0</v>
      </c>
      <c r="AN379" s="41">
        <f>IFERROR(AM379/AS379,"")</f>
        <v>0</v>
      </c>
      <c r="AO379" s="67" t="str">
        <f t="shared" ref="AO379:AO384" si="494">IFERROR(IF(B379="-",B379,IF(AM379/AS379&gt;=0.285,"達成","未")),"-")</f>
        <v>未</v>
      </c>
      <c r="AP379" s="73">
        <f t="shared" ref="AP379:AP384" si="495">AV379</f>
        <v>58</v>
      </c>
      <c r="AQ379" s="74">
        <f>IFERROR(AP379/AT379,"")</f>
        <v>7.125307125307126E-2</v>
      </c>
      <c r="AR379" s="150">
        <f>COUNT(C373:AG373)</f>
        <v>31</v>
      </c>
      <c r="AS379" s="157">
        <f t="shared" ref="AS379:AS384" si="496">IF(OR(B379="-",B379=""),0,IFERROR(AR379-COUNTIF(C379:AG379,"外"),))</f>
        <v>31</v>
      </c>
      <c r="AT379" s="151">
        <f t="shared" ref="AT379:AT384" si="497">AS379+AT365</f>
        <v>814</v>
      </c>
      <c r="AU379" s="151">
        <f t="shared" ref="AU379:AU384" si="498">COUNTIF(C379:AG379,"○")</f>
        <v>0</v>
      </c>
      <c r="AV379" s="151">
        <f t="shared" ref="AV379:AV384" si="499">AV365+AU379</f>
        <v>58</v>
      </c>
      <c r="AW379" s="98">
        <f>IF(C372&gt;DATE($K$6,$M$6,1),0,IF(SUM(AS379:AS384)=0,1,IF(AO378="達成",1,0)))</f>
        <v>0</v>
      </c>
      <c r="AX379" s="214"/>
      <c r="AY379" s="215"/>
      <c r="AZ379" s="98">
        <f>IF(C372&gt;DATE($K$6,$M$6,1),0,IF(SUM(AS379:AS384)=0,1,IF(AND(AH378&gt;0.285,AI378&gt;0.285,AJ378&gt;0.285,AK378&gt;0.285,AL378&gt;0.285),1,0)))</f>
        <v>0</v>
      </c>
      <c r="BA379" s="111" t="s">
        <v>95</v>
      </c>
      <c r="BB379" s="111">
        <f ca="1">IF(AY374=7,COUNTIF(OFFSET($C379,0,0,1,$AY374),"外"),COUNTIF(OFFSET($C379,0,0,1,$AY374),"外")+COUNTIF(OFFSET($C379,-13,DAY(EOMONTH(C372-1,0))-7+$AY374,1,7-$AY374),"外"))</f>
        <v>0</v>
      </c>
      <c r="BC379" s="111">
        <f ca="1">COUNTIF(OFFSET($C379,0,$AY374,1,7),"外")</f>
        <v>0</v>
      </c>
      <c r="BD379" s="111">
        <f ca="1">COUNTIF(OFFSET($C379,0,$AY374+7,1,7),"外")</f>
        <v>0</v>
      </c>
      <c r="BE379" s="111">
        <f ca="1">COUNTIF(OFFSET($C379,0,$AY374+14,1,7),"外")</f>
        <v>0</v>
      </c>
      <c r="BF379" s="111">
        <f ca="1">COUNTIF(OFFSET(C379,0,AY374+21,1,7),"外")</f>
        <v>0</v>
      </c>
      <c r="BG379" s="111">
        <f ca="1">SUM(BB379:BF379)</f>
        <v>0</v>
      </c>
    </row>
    <row r="380" spans="1:59" s="4" customFormat="1" ht="20.149999999999999" customHeight="1" outlineLevel="1" x14ac:dyDescent="0.2">
      <c r="B380" s="45" t="str">
        <f>IF($S$5&lt;&gt;"",$S$5,"-")</f>
        <v>B</v>
      </c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78"/>
      <c r="AH380" s="90">
        <f ca="1">IFERROR(IF(B365="-","-",IF(AY374=7,COUNTIF(OFFSET($C380,0,0,1,$AY374),"○")/(7-BB380),(COUNTIF(OFFSET($C380,0,0,1,$AY374),"○")+COUNTIF(OFFSET($C380,-14,DAY(EOMONTH(C372-1,0))-7+$AY374,1,7-$AY374),"○"))/(7-BB380))),"-")</f>
        <v>0</v>
      </c>
      <c r="AI380" s="89">
        <f ca="1">IF(B380="-","-",COUNTIF(OFFSET($C380,0,$AY374,1,7),"○")/7-BC380)</f>
        <v>0</v>
      </c>
      <c r="AJ380" s="89">
        <f ca="1">IF($B380="-","-",COUNTIF(OFFSET($C380,0,$AY375,1,7),"○")/7-BD380)</f>
        <v>0</v>
      </c>
      <c r="AK380" s="89">
        <f ca="1">IF($B380="-","-",COUNTIF(OFFSET($C380,0,$AY374,1,7),"○")/7-BE380)</f>
        <v>0</v>
      </c>
      <c r="AL380" s="105" t="str">
        <f ca="1">IF($B380="-","-",IF((AY382+SIGN(AY374))&lt;5,"-",COUNTIF(OFFSET(C380,0,AY374+21,1,7),"○")/(7-BF380)))</f>
        <v>-</v>
      </c>
      <c r="AM380" s="154">
        <f t="shared" ref="AM380:AM382" si="500">AU380</f>
        <v>0</v>
      </c>
      <c r="AN380" s="41">
        <f t="shared" ref="AN380" si="501">IFERROR(AM380/AS380,"")</f>
        <v>0</v>
      </c>
      <c r="AO380" s="66" t="str">
        <f t="shared" si="494"/>
        <v>未</v>
      </c>
      <c r="AP380" s="155">
        <f t="shared" si="495"/>
        <v>49</v>
      </c>
      <c r="AQ380" s="75">
        <f t="shared" ref="AQ380:AQ382" si="502">IFERROR(AP380/AT380,"")</f>
        <v>6.0718711276332091E-2</v>
      </c>
      <c r="AR380" s="150">
        <f>COUNT(C373:AG373)</f>
        <v>31</v>
      </c>
      <c r="AS380" s="157">
        <f t="shared" si="496"/>
        <v>31</v>
      </c>
      <c r="AT380" s="151">
        <f t="shared" si="497"/>
        <v>807</v>
      </c>
      <c r="AU380" s="151">
        <f t="shared" si="498"/>
        <v>0</v>
      </c>
      <c r="AV380" s="151">
        <f t="shared" si="499"/>
        <v>49</v>
      </c>
      <c r="AW380" s="40"/>
      <c r="AX380" s="216" t="s">
        <v>92</v>
      </c>
      <c r="AY380" s="196">
        <f>SIGN(AY374)+SIGN(AY378)+AY382</f>
        <v>5</v>
      </c>
      <c r="BA380" s="111" t="s">
        <v>96</v>
      </c>
      <c r="BB380" s="111">
        <f ca="1">IF(AY374=7,COUNTIF(OFFSET($C380,0,0,1,$AY374),"外"),COUNTIF(OFFSET($C380,0,0,1,$AY374),"外")+COUNTIF(OFFSET($C380,-13,DAY(EOMONTH(C372-1,0))-7+$AY374,1,7-$AY374),"外"))</f>
        <v>0</v>
      </c>
      <c r="BC380" s="111">
        <f ca="1">COUNTIF(OFFSET($C380,0,$AY374,1,7),"外")</f>
        <v>0</v>
      </c>
      <c r="BD380" s="111">
        <f ca="1">COUNTIF(OFFSET($C380,0,$AY374+7,1,7),"外")</f>
        <v>0</v>
      </c>
      <c r="BE380" s="111">
        <f ca="1">COUNTIF(OFFSET($C380,0,$AY374+14,1,7),"外")</f>
        <v>0</v>
      </c>
      <c r="BF380" s="111">
        <f ca="1">COUNTIF(OFFSET(C380,0,AY374+21,1,7),"外")</f>
        <v>0</v>
      </c>
      <c r="BG380" s="111">
        <f t="shared" ref="BG380:BG382" ca="1" si="503">SUM(BB380:BF380)</f>
        <v>0</v>
      </c>
    </row>
    <row r="381" spans="1:59" s="4" customFormat="1" ht="20.149999999999999" customHeight="1" outlineLevel="1" x14ac:dyDescent="0.2">
      <c r="B381" s="45" t="str">
        <f>IF($T$5&lt;&gt;"",$T$5,"-")</f>
        <v>C</v>
      </c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78"/>
      <c r="AH381" s="90">
        <f ca="1">IFERROR(IF(B381="-","-",IF(AY374=7,COUNTIF(OFFSET($C381,0,0,1,$AY374),"○")/(7-BB381),(COUNTIF(OFFSET($C381,0,0,1,$AY374),"○")+COUNTIF(OFFSET($C381,-14,DAY(EOMONTH(C372-1,0))-7+$AY374,1,7-$AY374),"○"))/(7-BB381))),"-")</f>
        <v>0</v>
      </c>
      <c r="AI381" s="89">
        <f ca="1">IF(B381="-","-",COUNTIF(OFFSET($C381,0,$AY374,1,7),"○")/7-BC381)</f>
        <v>0</v>
      </c>
      <c r="AJ381" s="89">
        <f ca="1">IF($B381="-","-",COUNTIF(OFFSET($C381,0,$AY374,1,7),"○")/7-BD381)</f>
        <v>0</v>
      </c>
      <c r="AK381" s="89">
        <f ca="1">IF($B381="-","-",COUNTIF(OFFSET($C381,0,$AY374,1,7),"○")/7-BE381)</f>
        <v>0</v>
      </c>
      <c r="AL381" s="105" t="str">
        <f ca="1">IF($B381="-","-",IF((AY382+SIGN(AY374))&lt;5,"-",COUNTIF(OFFSET(C381,0,AY374+21,1,7),"○")/(7-BF381)))</f>
        <v>-</v>
      </c>
      <c r="AM381" s="154">
        <f t="shared" si="500"/>
        <v>0</v>
      </c>
      <c r="AN381" s="41">
        <f>IFERROR(AM381/AS381,"")</f>
        <v>0</v>
      </c>
      <c r="AO381" s="66" t="str">
        <f t="shared" si="494"/>
        <v>未</v>
      </c>
      <c r="AP381" s="155">
        <f t="shared" si="495"/>
        <v>51</v>
      </c>
      <c r="AQ381" s="75">
        <f t="shared" si="502"/>
        <v>6.2807881773399021E-2</v>
      </c>
      <c r="AR381" s="150">
        <f>COUNT(C373:AG373)</f>
        <v>31</v>
      </c>
      <c r="AS381" s="157">
        <f t="shared" si="496"/>
        <v>31</v>
      </c>
      <c r="AT381" s="151">
        <f t="shared" si="497"/>
        <v>812</v>
      </c>
      <c r="AU381" s="151">
        <f t="shared" si="498"/>
        <v>0</v>
      </c>
      <c r="AV381" s="151">
        <f t="shared" si="499"/>
        <v>51</v>
      </c>
      <c r="AW381" s="40"/>
      <c r="AX381" s="217"/>
      <c r="AY381" s="197"/>
      <c r="BA381" s="111" t="s">
        <v>97</v>
      </c>
      <c r="BB381" s="111">
        <f ca="1">IF(AY374=7,COUNTIF(OFFSET($C381,0,0,1,$AY374),"外"),COUNTIF(OFFSET($C381,0,0,1,$AY374),"外")+COUNTIF(OFFSET($C381,-13,DAY(EOMONTH(C372-1,0))-7+$AY374,1,7-$AY374),"外"))</f>
        <v>0</v>
      </c>
      <c r="BC381" s="111">
        <f ca="1">COUNTIF(OFFSET($C381,0,$AY374,1,7),"外")</f>
        <v>0</v>
      </c>
      <c r="BD381" s="111">
        <f ca="1">COUNTIF(OFFSET($C381,0,$AY374+7,1,7),"外")</f>
        <v>0</v>
      </c>
      <c r="BE381" s="111">
        <f ca="1">COUNTIF(OFFSET($C381,0,$AY374+14,1,7),"外")</f>
        <v>0</v>
      </c>
      <c r="BF381" s="111">
        <f ca="1">COUNTIF(OFFSET(C381,0,AY374+21,1,7),"外")</f>
        <v>0</v>
      </c>
      <c r="BG381" s="111">
        <f t="shared" ca="1" si="503"/>
        <v>0</v>
      </c>
    </row>
    <row r="382" spans="1:59" s="4" customFormat="1" ht="20.149999999999999" customHeight="1" outlineLevel="1" x14ac:dyDescent="0.2">
      <c r="B382" s="45" t="str">
        <f>IF($U$5&lt;&gt;"",$U$5,"-")</f>
        <v>-</v>
      </c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78"/>
      <c r="AH382" s="90" t="str">
        <f ca="1">IFERROR(IF(B382="-","-",IF(AY374=7,COUNTIF(OFFSET($C382,0,0,1,$AY374),"○")/(7-BB382),(COUNTIF(OFFSET($C382,0,0,1,$AY374),"○")+COUNTIF(OFFSET($C382,-14,DAY(EOMONTH(C372-1,0))-7+$AY374,1,7-$AY374),"○"))/(7-BB382))),"-")</f>
        <v>-</v>
      </c>
      <c r="AI382" s="89" t="str">
        <f ca="1">IF(B382="-","-",COUNTIF(OFFSET($C382,0,$AY374,1,7),"○")/7-BC382)</f>
        <v>-</v>
      </c>
      <c r="AJ382" s="89" t="str">
        <f ca="1">IF($B382="-","-",COUNTIF(OFFSET($C382,0,$AY374,1,7),"○")/7-BD382)</f>
        <v>-</v>
      </c>
      <c r="AK382" s="89" t="str">
        <f ca="1">IF($B382="-","-",COUNTIF(OFFSET($C382,0,$AY374,1,7),"○")/7-BE382)</f>
        <v>-</v>
      </c>
      <c r="AL382" s="105" t="str">
        <f ca="1">IF($B382="-","-",IF((AY382+SIGN(AY374))&lt;5,"-",COUNTIF(OFFSET(C382,0,AY374+21,1,7),"○")/(7-BF382)))</f>
        <v>-</v>
      </c>
      <c r="AM382" s="154">
        <f t="shared" si="500"/>
        <v>0</v>
      </c>
      <c r="AN382" s="41" t="str">
        <f t="shared" ref="AN382:AN383" si="504">IFERROR(AM382/AS382,"")</f>
        <v/>
      </c>
      <c r="AO382" s="66" t="str">
        <f t="shared" si="494"/>
        <v>-</v>
      </c>
      <c r="AP382" s="155">
        <f t="shared" si="495"/>
        <v>0</v>
      </c>
      <c r="AQ382" s="75" t="str">
        <f t="shared" si="502"/>
        <v/>
      </c>
      <c r="AR382" s="150">
        <f>COUNT(C373:AG373)</f>
        <v>31</v>
      </c>
      <c r="AS382" s="157">
        <f t="shared" si="496"/>
        <v>0</v>
      </c>
      <c r="AT382" s="151">
        <f t="shared" si="497"/>
        <v>0</v>
      </c>
      <c r="AU382" s="151">
        <f t="shared" si="498"/>
        <v>0</v>
      </c>
      <c r="AV382" s="151">
        <f t="shared" si="499"/>
        <v>0</v>
      </c>
      <c r="AW382" s="40"/>
      <c r="AX382" s="194" t="s">
        <v>93</v>
      </c>
      <c r="AY382" s="196">
        <f>ROUNDDOWN((AY376-AY374)/7,0)</f>
        <v>3</v>
      </c>
      <c r="BA382" s="111" t="s">
        <v>98</v>
      </c>
      <c r="BB382" s="111">
        <f ca="1">IF(AY374=7,COUNTIF(OFFSET($C382,0,0,1,$AY374),"外"),COUNTIF(OFFSET($C382,0,0,1,$AY374),"外")+COUNTIF(OFFSET($C382,-13,DAY(EOMONTH(C372-1,0))-7+$AY374,1,7-$AY374),"外"))</f>
        <v>0</v>
      </c>
      <c r="BC382" s="111">
        <f ca="1">COUNTIF(OFFSET($C382,0,$AY374,1,7),"外")</f>
        <v>0</v>
      </c>
      <c r="BD382" s="111">
        <f ca="1">COUNTIF(OFFSET($C382,0,$AY374+7,1,7),"外")</f>
        <v>0</v>
      </c>
      <c r="BE382" s="111">
        <f ca="1">COUNTIF(OFFSET($C382,0,$AY374+14,1,7),"外")</f>
        <v>0</v>
      </c>
      <c r="BF382" s="111">
        <f ca="1">COUNTIF(OFFSET(C382,0,AY374+21,1,7),"外")</f>
        <v>0</v>
      </c>
      <c r="BG382" s="111">
        <f t="shared" ca="1" si="503"/>
        <v>0</v>
      </c>
    </row>
    <row r="383" spans="1:59" s="4" customFormat="1" ht="20.149999999999999" customHeight="1" outlineLevel="1" x14ac:dyDescent="0.2">
      <c r="B383" s="45" t="str">
        <f>IF($V$5&lt;&gt;"",$V$5,"-")</f>
        <v>-</v>
      </c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78"/>
      <c r="AH383" s="90" t="str">
        <f ca="1">IFERROR(IF(B383="-","-",IF(AY374=7,COUNTIF(OFFSET($C383,0,0,1,$AY374),"○")/(7-BB383),(COUNTIF(OFFSET($C383,0,0,1,$AY374),"○")+COUNTIF(OFFSET($C383,-14,DAY(EOMONTH(C372-1,0))-7+$AY374,1,7-$AY374),"○"))/(7-BB383))),"-")</f>
        <v>-</v>
      </c>
      <c r="AI383" s="89" t="str">
        <f ca="1">IF(B383="-","-",COUNTIF(OFFSET($C383,0,$AY374,1,7),"○")/7-BC383)</f>
        <v>-</v>
      </c>
      <c r="AJ383" s="89" t="str">
        <f ca="1">IF($B383="-","-",COUNTIF(OFFSET($C383,0,$AY374,1,7),"○")/7-BD383)</f>
        <v>-</v>
      </c>
      <c r="AK383" s="89" t="str">
        <f ca="1">IF($B383="-","-",COUNTIF(OFFSET($C383,0,$AY374,1,7),"○")/7-BE383)</f>
        <v>-</v>
      </c>
      <c r="AL383" s="105" t="str">
        <f ca="1">IF($B383="-","-",IF((AY382+SIGN(AY374))&lt;5,"-",COUNTIF(OFFSET(C383,0,AY374+21,1,7),"○")/(7-BF383)))</f>
        <v>-</v>
      </c>
      <c r="AM383" s="154">
        <f>AU383</f>
        <v>0</v>
      </c>
      <c r="AN383" s="41" t="str">
        <f t="shared" si="504"/>
        <v/>
      </c>
      <c r="AO383" s="66" t="str">
        <f t="shared" si="494"/>
        <v>-</v>
      </c>
      <c r="AP383" s="155">
        <f t="shared" si="495"/>
        <v>0</v>
      </c>
      <c r="AQ383" s="75" t="str">
        <f>IFERROR(AP383/AT383,"")</f>
        <v/>
      </c>
      <c r="AR383" s="150">
        <f>COUNT(C373:AG373)</f>
        <v>31</v>
      </c>
      <c r="AS383" s="157">
        <f t="shared" si="496"/>
        <v>0</v>
      </c>
      <c r="AT383" s="151">
        <f t="shared" si="497"/>
        <v>0</v>
      </c>
      <c r="AU383" s="151">
        <f t="shared" si="498"/>
        <v>0</v>
      </c>
      <c r="AV383" s="151">
        <f t="shared" si="499"/>
        <v>0</v>
      </c>
      <c r="AW383" s="40"/>
      <c r="AX383" s="195"/>
      <c r="AY383" s="197"/>
      <c r="BA383" s="111" t="s">
        <v>99</v>
      </c>
      <c r="BB383" s="111">
        <f ca="1">IF(AY374=7,COUNTIF(OFFSET($C383,0,0,1,$AY374),"外"),COUNTIF(OFFSET($C383,0,0,1,$AY374),"外")+COUNTIF(OFFSET($C383,-13,DAY(EOMONTH(C372-1,0))-7+$AY374,1,7-$AY374),"外"))</f>
        <v>0</v>
      </c>
      <c r="BC383" s="111">
        <f ca="1">COUNTIF(OFFSET($C383,0,$AY374,1,7),"外")</f>
        <v>0</v>
      </c>
      <c r="BD383" s="111">
        <f ca="1">COUNTIF(OFFSET($C383,0,$AY374+7,1,7),"外")</f>
        <v>0</v>
      </c>
      <c r="BE383" s="111">
        <f ca="1">COUNTIF(OFFSET($C383,0,$AY374+14,1,7),"外")</f>
        <v>0</v>
      </c>
      <c r="BF383" s="111">
        <f ca="1">COUNTIF(OFFSET(C383,0,AY374+21,1,7),"外")</f>
        <v>0</v>
      </c>
      <c r="BG383" s="111">
        <f ca="1">SUM(BB383:BF383)</f>
        <v>0</v>
      </c>
    </row>
    <row r="384" spans="1:59" s="4" customFormat="1" ht="20.149999999999999" customHeight="1" outlineLevel="1" thickBot="1" x14ac:dyDescent="0.25">
      <c r="B384" s="46" t="str">
        <f>IF($W$5&lt;&gt;"",$W$5,"-")</f>
        <v>-</v>
      </c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55"/>
      <c r="AH384" s="91" t="str">
        <f ca="1">IFERROR(IF(B384="-","-",IF(AY374=7,COUNTIF(OFFSET($C384,0,0,1,$AY374),"○")/(7-BB384),(COUNTIF(OFFSET($C384,0,0,1,$AY374),"○")+COUNTIF(OFFSET($C384,-14,DAY(EOMONTH(C372-1,0))-7+$AY374,1,7-$AY374),"○"))/(7-BB384))),"-")</f>
        <v>-</v>
      </c>
      <c r="AI384" s="92" t="str">
        <f ca="1">IF(B384="-","-",COUNTIF(OFFSET($C384,0,$AY374,1,7),"○")/7-BC384)</f>
        <v>-</v>
      </c>
      <c r="AJ384" s="92" t="str">
        <f ca="1">IF($B384="-","-",COUNTIF(OFFSET($C384,0,$AY374,1,7),"○")/7-BD384)</f>
        <v>-</v>
      </c>
      <c r="AK384" s="92" t="str">
        <f ca="1">IF($B384="-","-",COUNTIF(OFFSET($C384,0,$AY374,1,7),"○")/7-BE384)</f>
        <v>-</v>
      </c>
      <c r="AL384" s="106" t="str">
        <f ca="1">IF($B384="-","-",IF((AY382+SIGN(AY374))&lt;5,"-",COUNTIF(OFFSET(C384,0,AY374+21,1,7),"○")/(7-BF384)))</f>
        <v>-</v>
      </c>
      <c r="AM384" s="64">
        <f t="shared" ref="AM384" si="505">AU384</f>
        <v>0</v>
      </c>
      <c r="AN384" s="48" t="str">
        <f>IFERROR(AM384/AS384,"")</f>
        <v/>
      </c>
      <c r="AO384" s="30" t="str">
        <f t="shared" si="494"/>
        <v>-</v>
      </c>
      <c r="AP384" s="71">
        <f t="shared" si="495"/>
        <v>0</v>
      </c>
      <c r="AQ384" s="72" t="str">
        <f t="shared" ref="AQ384" si="506">IFERROR(AP384/AT384,"")</f>
        <v/>
      </c>
      <c r="AR384" s="150">
        <f>COUNT(C373:AG373)</f>
        <v>31</v>
      </c>
      <c r="AS384" s="157">
        <f t="shared" si="496"/>
        <v>0</v>
      </c>
      <c r="AT384" s="151">
        <f t="shared" si="497"/>
        <v>0</v>
      </c>
      <c r="AU384" s="151">
        <f t="shared" si="498"/>
        <v>0</v>
      </c>
      <c r="AV384" s="151">
        <f t="shared" si="499"/>
        <v>0</v>
      </c>
      <c r="AW384" s="40"/>
      <c r="AX384" s="101"/>
      <c r="AY384" s="102"/>
      <c r="BA384" s="111" t="s">
        <v>100</v>
      </c>
      <c r="BB384" s="111">
        <f ca="1">IF(AY374=7,COUNTIF(OFFSET($C384,0,0,1,$AY374),"外"),COUNTIF(OFFSET($C384,0,0,1,$AY374),"外")+COUNTIF(OFFSET($C384,-13,DAY(EOMONTH(C372-1,0))-7+$AY374,1,7-$AY374),"外"))</f>
        <v>0</v>
      </c>
      <c r="BC384" s="111">
        <f ca="1">COUNTIF(OFFSET($C384,0,$AY374,1,7),"外")</f>
        <v>0</v>
      </c>
      <c r="BD384" s="111">
        <f ca="1">COUNTIF(OFFSET($C384,0,$AY374+7,1,7),"外")</f>
        <v>0</v>
      </c>
      <c r="BE384" s="111">
        <f ca="1">COUNTIF(OFFSET($C384,0,$AY374+14,1,7),"外")</f>
        <v>0</v>
      </c>
      <c r="BF384" s="111">
        <f ca="1">COUNTIF(OFFSET(C384,0,AY374+21,1,7),"外")</f>
        <v>0</v>
      </c>
      <c r="BG384" s="111">
        <f t="shared" ref="BG384" ca="1" si="507">SUM(BB384:BF384)</f>
        <v>0</v>
      </c>
    </row>
    <row r="385" spans="1:59" ht="13.5" outlineLevel="1" thickBot="1" x14ac:dyDescent="0.25">
      <c r="AV385" s="32"/>
    </row>
    <row r="386" spans="1:59" s="4" customFormat="1" ht="13" customHeight="1" outlineLevel="1" x14ac:dyDescent="0.2">
      <c r="A386" s="2"/>
      <c r="B386" s="83" t="s">
        <v>0</v>
      </c>
      <c r="C386" s="252">
        <f>DATE(YEAR(C372),MONTH(C372)+1,DAY(C372))</f>
        <v>46388</v>
      </c>
      <c r="D386" s="253"/>
      <c r="E386" s="253"/>
      <c r="F386" s="253"/>
      <c r="G386" s="253"/>
      <c r="H386" s="253"/>
      <c r="I386" s="253"/>
      <c r="J386" s="253"/>
      <c r="K386" s="253"/>
      <c r="L386" s="253"/>
      <c r="M386" s="253"/>
      <c r="N386" s="253"/>
      <c r="O386" s="253"/>
      <c r="P386" s="253"/>
      <c r="Q386" s="253"/>
      <c r="R386" s="253"/>
      <c r="S386" s="253"/>
      <c r="T386" s="253"/>
      <c r="U386" s="253"/>
      <c r="V386" s="253"/>
      <c r="W386" s="253"/>
      <c r="X386" s="253"/>
      <c r="Y386" s="253"/>
      <c r="Z386" s="253"/>
      <c r="AA386" s="253"/>
      <c r="AB386" s="253"/>
      <c r="AC386" s="253"/>
      <c r="AD386" s="253"/>
      <c r="AE386" s="253"/>
      <c r="AF386" s="253"/>
      <c r="AG386" s="253"/>
      <c r="AH386" s="254" t="s">
        <v>113</v>
      </c>
      <c r="AI386" s="255"/>
      <c r="AJ386" s="255"/>
      <c r="AK386" s="255"/>
      <c r="AL386" s="256"/>
      <c r="AM386" s="260" t="s">
        <v>46</v>
      </c>
      <c r="AN386" s="261"/>
      <c r="AO386" s="262"/>
      <c r="AP386" s="266" t="s">
        <v>11</v>
      </c>
      <c r="AQ386" s="267"/>
      <c r="AR386" s="270" t="s">
        <v>15</v>
      </c>
      <c r="AS386" s="206" t="s">
        <v>16</v>
      </c>
      <c r="AT386" s="221" t="s">
        <v>17</v>
      </c>
      <c r="AU386" s="241"/>
      <c r="AV386" s="241"/>
      <c r="AW386" s="40"/>
      <c r="AX386" s="242" t="s">
        <v>88</v>
      </c>
      <c r="AY386" s="243"/>
      <c r="AZ386" s="2"/>
      <c r="BA386" s="2"/>
      <c r="BB386" s="2"/>
      <c r="BC386" s="2"/>
      <c r="BD386" s="2"/>
      <c r="BE386" s="2"/>
      <c r="BF386" s="2"/>
      <c r="BG386" s="2"/>
    </row>
    <row r="387" spans="1:59" s="4" customFormat="1" ht="13" customHeight="1" outlineLevel="1" x14ac:dyDescent="0.2">
      <c r="A387" s="2"/>
      <c r="B387" s="10" t="s">
        <v>1</v>
      </c>
      <c r="C387" s="11">
        <f>DATE(YEAR(C386),MONTH(C386),DAY(C386))</f>
        <v>46388</v>
      </c>
      <c r="D387" s="11">
        <f>IF(MONTH(DATE(YEAR(C387),MONTH(C387),DAY(C387)+1))=MONTH($C386),DATE(YEAR(C387),MONTH(C387),DAY(C387)+1),"")</f>
        <v>46389</v>
      </c>
      <c r="E387" s="11">
        <f t="shared" ref="E387:AG387" si="508">IF(MONTH(DATE(YEAR(D387),MONTH(D387),DAY(D387)+1))=MONTH($C386),DATE(YEAR(D387),MONTH(D387),DAY(D387)+1),"")</f>
        <v>46390</v>
      </c>
      <c r="F387" s="16">
        <f t="shared" si="508"/>
        <v>46391</v>
      </c>
      <c r="G387" s="11">
        <f t="shared" si="508"/>
        <v>46392</v>
      </c>
      <c r="H387" s="11">
        <f t="shared" si="508"/>
        <v>46393</v>
      </c>
      <c r="I387" s="11">
        <f t="shared" si="508"/>
        <v>46394</v>
      </c>
      <c r="J387" s="11">
        <f t="shared" si="508"/>
        <v>46395</v>
      </c>
      <c r="K387" s="11">
        <f t="shared" si="508"/>
        <v>46396</v>
      </c>
      <c r="L387" s="11">
        <f t="shared" si="508"/>
        <v>46397</v>
      </c>
      <c r="M387" s="11">
        <f t="shared" si="508"/>
        <v>46398</v>
      </c>
      <c r="N387" s="11">
        <f t="shared" si="508"/>
        <v>46399</v>
      </c>
      <c r="O387" s="11">
        <f t="shared" si="508"/>
        <v>46400</v>
      </c>
      <c r="P387" s="11">
        <f t="shared" si="508"/>
        <v>46401</v>
      </c>
      <c r="Q387" s="11">
        <f t="shared" si="508"/>
        <v>46402</v>
      </c>
      <c r="R387" s="11">
        <f t="shared" si="508"/>
        <v>46403</v>
      </c>
      <c r="S387" s="11">
        <f t="shared" si="508"/>
        <v>46404</v>
      </c>
      <c r="T387" s="11">
        <f t="shared" si="508"/>
        <v>46405</v>
      </c>
      <c r="U387" s="11">
        <f t="shared" si="508"/>
        <v>46406</v>
      </c>
      <c r="V387" s="11">
        <f t="shared" si="508"/>
        <v>46407</v>
      </c>
      <c r="W387" s="11">
        <f t="shared" si="508"/>
        <v>46408</v>
      </c>
      <c r="X387" s="11">
        <f t="shared" si="508"/>
        <v>46409</v>
      </c>
      <c r="Y387" s="11">
        <f t="shared" si="508"/>
        <v>46410</v>
      </c>
      <c r="Z387" s="11">
        <f t="shared" si="508"/>
        <v>46411</v>
      </c>
      <c r="AA387" s="11">
        <f t="shared" si="508"/>
        <v>46412</v>
      </c>
      <c r="AB387" s="11">
        <f t="shared" si="508"/>
        <v>46413</v>
      </c>
      <c r="AC387" s="11">
        <f t="shared" si="508"/>
        <v>46414</v>
      </c>
      <c r="AD387" s="11">
        <f t="shared" si="508"/>
        <v>46415</v>
      </c>
      <c r="AE387" s="11">
        <f t="shared" si="508"/>
        <v>46416</v>
      </c>
      <c r="AF387" s="11">
        <f t="shared" si="508"/>
        <v>46417</v>
      </c>
      <c r="AG387" s="29">
        <f t="shared" si="508"/>
        <v>46418</v>
      </c>
      <c r="AH387" s="257"/>
      <c r="AI387" s="258"/>
      <c r="AJ387" s="258"/>
      <c r="AK387" s="258"/>
      <c r="AL387" s="259"/>
      <c r="AM387" s="263"/>
      <c r="AN387" s="264"/>
      <c r="AO387" s="265"/>
      <c r="AP387" s="268"/>
      <c r="AQ387" s="269"/>
      <c r="AR387" s="271"/>
      <c r="AS387" s="207"/>
      <c r="AT387" s="221"/>
      <c r="AU387" s="241"/>
      <c r="AV387" s="241"/>
      <c r="AW387" s="40"/>
      <c r="AX387" s="244"/>
      <c r="AY387" s="245"/>
      <c r="AZ387" s="2"/>
      <c r="BA387" s="2"/>
      <c r="BB387" s="2"/>
      <c r="BC387" s="2"/>
      <c r="BD387" s="2"/>
      <c r="BE387" s="2"/>
      <c r="BF387" s="2"/>
      <c r="BG387" s="2"/>
    </row>
    <row r="388" spans="1:59" s="4" customFormat="1" ht="13" customHeight="1" outlineLevel="1" x14ac:dyDescent="0.2">
      <c r="A388" s="2"/>
      <c r="B388" s="10" t="s">
        <v>2</v>
      </c>
      <c r="C388" s="12" t="str">
        <f t="shared" ref="C388:AG388" si="509">TEXT(C387,"aaa")</f>
        <v>金</v>
      </c>
      <c r="D388" s="12" t="str">
        <f t="shared" si="509"/>
        <v>土</v>
      </c>
      <c r="E388" s="12" t="str">
        <f t="shared" si="509"/>
        <v>日</v>
      </c>
      <c r="F388" s="17" t="str">
        <f t="shared" si="509"/>
        <v>月</v>
      </c>
      <c r="G388" s="12" t="str">
        <f t="shared" si="509"/>
        <v>火</v>
      </c>
      <c r="H388" s="12" t="str">
        <f t="shared" si="509"/>
        <v>水</v>
      </c>
      <c r="I388" s="12" t="str">
        <f t="shared" si="509"/>
        <v>木</v>
      </c>
      <c r="J388" s="12" t="str">
        <f t="shared" si="509"/>
        <v>金</v>
      </c>
      <c r="K388" s="12" t="str">
        <f t="shared" si="509"/>
        <v>土</v>
      </c>
      <c r="L388" s="12" t="str">
        <f t="shared" si="509"/>
        <v>日</v>
      </c>
      <c r="M388" s="12" t="str">
        <f t="shared" si="509"/>
        <v>月</v>
      </c>
      <c r="N388" s="12" t="str">
        <f t="shared" si="509"/>
        <v>火</v>
      </c>
      <c r="O388" s="12" t="str">
        <f t="shared" si="509"/>
        <v>水</v>
      </c>
      <c r="P388" s="12" t="str">
        <f t="shared" si="509"/>
        <v>木</v>
      </c>
      <c r="Q388" s="12" t="str">
        <f t="shared" si="509"/>
        <v>金</v>
      </c>
      <c r="R388" s="12" t="str">
        <f t="shared" si="509"/>
        <v>土</v>
      </c>
      <c r="S388" s="12" t="str">
        <f t="shared" si="509"/>
        <v>日</v>
      </c>
      <c r="T388" s="12" t="str">
        <f t="shared" si="509"/>
        <v>月</v>
      </c>
      <c r="U388" s="12" t="str">
        <f t="shared" si="509"/>
        <v>火</v>
      </c>
      <c r="V388" s="12" t="str">
        <f t="shared" si="509"/>
        <v>水</v>
      </c>
      <c r="W388" s="12" t="str">
        <f t="shared" si="509"/>
        <v>木</v>
      </c>
      <c r="X388" s="12" t="str">
        <f t="shared" si="509"/>
        <v>金</v>
      </c>
      <c r="Y388" s="12" t="str">
        <f t="shared" si="509"/>
        <v>土</v>
      </c>
      <c r="Z388" s="12" t="str">
        <f t="shared" si="509"/>
        <v>日</v>
      </c>
      <c r="AA388" s="12" t="str">
        <f t="shared" si="509"/>
        <v>月</v>
      </c>
      <c r="AB388" s="12" t="str">
        <f t="shared" si="509"/>
        <v>火</v>
      </c>
      <c r="AC388" s="12" t="str">
        <f t="shared" si="509"/>
        <v>水</v>
      </c>
      <c r="AD388" s="12" t="str">
        <f t="shared" si="509"/>
        <v>木</v>
      </c>
      <c r="AE388" s="12" t="str">
        <f t="shared" si="509"/>
        <v>金</v>
      </c>
      <c r="AF388" s="12" t="str">
        <f t="shared" si="509"/>
        <v>土</v>
      </c>
      <c r="AG388" s="78" t="str">
        <f t="shared" si="509"/>
        <v>日</v>
      </c>
      <c r="AH388" s="246" t="s">
        <v>83</v>
      </c>
      <c r="AI388" s="247" t="s">
        <v>84</v>
      </c>
      <c r="AJ388" s="247" t="s">
        <v>85</v>
      </c>
      <c r="AK388" s="247" t="s">
        <v>86</v>
      </c>
      <c r="AL388" s="248" t="s">
        <v>87</v>
      </c>
      <c r="AM388" s="249" t="s">
        <v>40</v>
      </c>
      <c r="AN388" s="228" t="s">
        <v>12</v>
      </c>
      <c r="AO388" s="231" t="s">
        <v>47</v>
      </c>
      <c r="AP388" s="234" t="s">
        <v>40</v>
      </c>
      <c r="AQ388" s="237" t="s">
        <v>13</v>
      </c>
      <c r="AR388" s="240"/>
      <c r="AS388" s="221"/>
      <c r="AT388" s="221"/>
      <c r="AU388" s="149"/>
      <c r="AV388" s="149"/>
      <c r="AW388" s="40"/>
      <c r="AX388" s="223" t="s">
        <v>89</v>
      </c>
      <c r="AY388" s="224">
        <f>ABS(IF(WEEKDAY(C386,3)=0,7,WEEKDAY(C386,3)-7))</f>
        <v>3</v>
      </c>
      <c r="AZ388" s="2"/>
      <c r="BA388" s="2"/>
      <c r="BB388" s="2"/>
      <c r="BC388" s="2"/>
      <c r="BD388" s="2"/>
      <c r="BE388" s="2"/>
      <c r="BF388" s="2"/>
      <c r="BG388" s="2"/>
    </row>
    <row r="389" spans="1:59" s="4" customFormat="1" ht="27" customHeight="1" outlineLevel="1" x14ac:dyDescent="0.2">
      <c r="A389" s="3"/>
      <c r="B389" s="225" t="s">
        <v>3</v>
      </c>
      <c r="C389" s="218" t="str">
        <f>IFERROR(VLOOKUP(C387,祝日一覧!$A:$C,3,FALSE),"")</f>
        <v>元日</v>
      </c>
      <c r="D389" s="218" t="str">
        <f>IFERROR(VLOOKUP(D387,祝日一覧!$A:$C,3,FALSE),"")</f>
        <v>年末年始休暇</v>
      </c>
      <c r="E389" s="218" t="str">
        <f>IFERROR(VLOOKUP(E387,祝日一覧!$A:$C,3,FALSE),"")</f>
        <v>年末年始休暇</v>
      </c>
      <c r="F389" s="218" t="str">
        <f>IFERROR(VLOOKUP(F387,祝日一覧!$A:$C,3,FALSE),"")</f>
        <v/>
      </c>
      <c r="G389" s="218" t="str">
        <f>IFERROR(VLOOKUP(G387,祝日一覧!$A:$C,3,FALSE),"")</f>
        <v/>
      </c>
      <c r="H389" s="218" t="str">
        <f>IFERROR(VLOOKUP(H387,祝日一覧!$A:$C,3,FALSE),"")</f>
        <v/>
      </c>
      <c r="I389" s="218" t="str">
        <f>IFERROR(VLOOKUP(I387,祝日一覧!$A:$C,3,FALSE),"")</f>
        <v/>
      </c>
      <c r="J389" s="218" t="str">
        <f>IFERROR(VLOOKUP(J387,祝日一覧!$A:$C,3,FALSE),"")</f>
        <v/>
      </c>
      <c r="K389" s="218" t="str">
        <f>IFERROR(VLOOKUP(K387,祝日一覧!$A:$C,3,FALSE),"")</f>
        <v/>
      </c>
      <c r="L389" s="218" t="str">
        <f>IFERROR(VLOOKUP(L387,祝日一覧!$A:$C,3,FALSE),"")</f>
        <v/>
      </c>
      <c r="M389" s="218" t="str">
        <f>IFERROR(VLOOKUP(M387,祝日一覧!$A:$C,3,FALSE),"")</f>
        <v>成人の日</v>
      </c>
      <c r="N389" s="218" t="str">
        <f>IFERROR(VLOOKUP(N387,祝日一覧!$A:$C,3,FALSE),"")</f>
        <v/>
      </c>
      <c r="O389" s="218" t="str">
        <f>IFERROR(VLOOKUP(O387,祝日一覧!$A:$C,3,FALSE),"")</f>
        <v/>
      </c>
      <c r="P389" s="218" t="str">
        <f>IFERROR(VLOOKUP(P387,祝日一覧!$A:$C,3,FALSE),"")</f>
        <v/>
      </c>
      <c r="Q389" s="218" t="str">
        <f>IFERROR(VLOOKUP(Q387,祝日一覧!$A:$C,3,FALSE),"")</f>
        <v/>
      </c>
      <c r="R389" s="218" t="str">
        <f>IFERROR(VLOOKUP(R387,祝日一覧!$A:$C,3,FALSE),"")</f>
        <v/>
      </c>
      <c r="S389" s="218" t="str">
        <f>IFERROR(VLOOKUP(S387,祝日一覧!$A:$C,3,FALSE),"")</f>
        <v/>
      </c>
      <c r="T389" s="218" t="str">
        <f>IFERROR(VLOOKUP(T387,祝日一覧!$A:$C,3,FALSE),"")</f>
        <v/>
      </c>
      <c r="U389" s="218" t="str">
        <f>IFERROR(VLOOKUP(U387,祝日一覧!$A:$C,3,FALSE),"")</f>
        <v/>
      </c>
      <c r="V389" s="218" t="str">
        <f>IFERROR(VLOOKUP(V387,祝日一覧!$A:$C,3,FALSE),"")</f>
        <v/>
      </c>
      <c r="W389" s="218" t="str">
        <f>IFERROR(VLOOKUP(W387,祝日一覧!$A:$C,3,FALSE),"")</f>
        <v/>
      </c>
      <c r="X389" s="218" t="str">
        <f>IFERROR(VLOOKUP(X387,祝日一覧!$A:$C,3,FALSE),"")</f>
        <v/>
      </c>
      <c r="Y389" s="218" t="str">
        <f>IFERROR(VLOOKUP(Y387,祝日一覧!$A:$C,3,FALSE),"")</f>
        <v/>
      </c>
      <c r="Z389" s="218" t="str">
        <f>IFERROR(VLOOKUP(Z387,祝日一覧!$A:$C,3,FALSE),"")</f>
        <v/>
      </c>
      <c r="AA389" s="218" t="str">
        <f>IFERROR(VLOOKUP(AA387,祝日一覧!$A:$C,3,FALSE),"")</f>
        <v/>
      </c>
      <c r="AB389" s="218" t="str">
        <f>IFERROR(VLOOKUP(AB387,祝日一覧!$A:$C,3,FALSE),"")</f>
        <v/>
      </c>
      <c r="AC389" s="218" t="str">
        <f>IFERROR(VLOOKUP(AC387,祝日一覧!$A:$C,3,FALSE),"")</f>
        <v/>
      </c>
      <c r="AD389" s="218" t="str">
        <f>IFERROR(VLOOKUP(AD387,祝日一覧!$A:$C,3,FALSE),"")</f>
        <v/>
      </c>
      <c r="AE389" s="218" t="str">
        <f>IFERROR(VLOOKUP(AE387,祝日一覧!$A:$C,3,FALSE),"")</f>
        <v/>
      </c>
      <c r="AF389" s="218" t="str">
        <f>IFERROR(VLOOKUP(AF387,祝日一覧!$A:$C,3,FALSE),"")</f>
        <v/>
      </c>
      <c r="AG389" s="208" t="str">
        <f>IFERROR(VLOOKUP(AG387,祝日一覧!$A:$C,3,FALSE),"")</f>
        <v/>
      </c>
      <c r="AH389" s="246"/>
      <c r="AI389" s="247"/>
      <c r="AJ389" s="247"/>
      <c r="AK389" s="247"/>
      <c r="AL389" s="248"/>
      <c r="AM389" s="250"/>
      <c r="AN389" s="229"/>
      <c r="AO389" s="232"/>
      <c r="AP389" s="235"/>
      <c r="AQ389" s="238"/>
      <c r="AR389" s="240"/>
      <c r="AS389" s="221"/>
      <c r="AT389" s="222"/>
      <c r="AU389" s="148"/>
      <c r="AV389" s="149"/>
      <c r="AW389" s="40"/>
      <c r="AX389" s="223"/>
      <c r="AY389" s="224"/>
      <c r="AZ389" s="3"/>
      <c r="BA389" s="3"/>
      <c r="BB389" s="3"/>
      <c r="BC389" s="3"/>
      <c r="BD389" s="3"/>
      <c r="BE389" s="3"/>
      <c r="BF389" s="3"/>
      <c r="BG389" s="3"/>
    </row>
    <row r="390" spans="1:59" s="4" customFormat="1" ht="40" customHeight="1" outlineLevel="1" x14ac:dyDescent="0.2">
      <c r="A390" s="3"/>
      <c r="B390" s="226"/>
      <c r="C390" s="219"/>
      <c r="D390" s="219"/>
      <c r="E390" s="219"/>
      <c r="F390" s="219"/>
      <c r="G390" s="219"/>
      <c r="H390" s="219"/>
      <c r="I390" s="219"/>
      <c r="J390" s="219"/>
      <c r="K390" s="219"/>
      <c r="L390" s="219"/>
      <c r="M390" s="219"/>
      <c r="N390" s="219"/>
      <c r="O390" s="219"/>
      <c r="P390" s="219"/>
      <c r="Q390" s="219"/>
      <c r="R390" s="219"/>
      <c r="S390" s="219"/>
      <c r="T390" s="219"/>
      <c r="U390" s="219"/>
      <c r="V390" s="219"/>
      <c r="W390" s="219"/>
      <c r="X390" s="219"/>
      <c r="Y390" s="219"/>
      <c r="Z390" s="219"/>
      <c r="AA390" s="219"/>
      <c r="AB390" s="219"/>
      <c r="AC390" s="219"/>
      <c r="AD390" s="219"/>
      <c r="AE390" s="219"/>
      <c r="AF390" s="219"/>
      <c r="AG390" s="209"/>
      <c r="AH390" s="93" t="str">
        <f>IF($AY388=7,DBCS(1&amp;"日～"&amp;7&amp;"日"),DBCS("前"&amp;DAY(EOMONTH($C386-1,0))-6+$AY388&amp;"日～"&amp;$AY388&amp;"日"))</f>
        <v>前２８日～３日</v>
      </c>
      <c r="AI390" s="112" t="str">
        <f>DBCS($AY388+1&amp;"日～"&amp;$AY388+7&amp;"日")</f>
        <v>４日～１０日</v>
      </c>
      <c r="AJ390" s="112" t="str">
        <f>DBCS($AY388+8&amp;"日～"&amp;$AY388+14&amp;"日")</f>
        <v>１１日～１７日</v>
      </c>
      <c r="AK390" s="112" t="str">
        <f>DBCS($AY388+15&amp;"日～"&amp;$AY388+21&amp;"日")</f>
        <v>１８日～２４日</v>
      </c>
      <c r="AL390" s="113" t="str">
        <f>IF(AND(AY388=7,AY392=0),"-",IF($AY396=3,"-",DBCS($AY388+22&amp;"日～"&amp;$AY388+28&amp;"日")))</f>
        <v>２５日～３１日</v>
      </c>
      <c r="AM390" s="250"/>
      <c r="AN390" s="229"/>
      <c r="AO390" s="232"/>
      <c r="AP390" s="235"/>
      <c r="AQ390" s="238"/>
      <c r="AR390" s="152"/>
      <c r="AS390" s="147"/>
      <c r="AT390" s="147"/>
      <c r="AU390" s="156"/>
      <c r="AV390" s="156"/>
      <c r="AW390" s="40"/>
      <c r="AX390" s="99" t="s">
        <v>90</v>
      </c>
      <c r="AY390" s="100">
        <f>DAY(EOMONTH(C386,0))</f>
        <v>31</v>
      </c>
      <c r="AZ390" s="3"/>
      <c r="BA390" s="211" t="s">
        <v>105</v>
      </c>
      <c r="BB390" s="212"/>
      <c r="BC390" s="212"/>
      <c r="BD390" s="212"/>
      <c r="BE390" s="212"/>
      <c r="BF390" s="212"/>
      <c r="BG390" s="213"/>
    </row>
    <row r="391" spans="1:59" s="4" customFormat="1" ht="20.5" customHeight="1" outlineLevel="1" x14ac:dyDescent="0.2">
      <c r="A391" s="3"/>
      <c r="B391" s="226"/>
      <c r="C391" s="219"/>
      <c r="D391" s="219"/>
      <c r="E391" s="219"/>
      <c r="F391" s="219"/>
      <c r="G391" s="219"/>
      <c r="H391" s="219"/>
      <c r="I391" s="219"/>
      <c r="J391" s="219"/>
      <c r="K391" s="219"/>
      <c r="L391" s="219"/>
      <c r="M391" s="219"/>
      <c r="N391" s="219"/>
      <c r="O391" s="219"/>
      <c r="P391" s="219"/>
      <c r="Q391" s="219"/>
      <c r="R391" s="219"/>
      <c r="S391" s="219"/>
      <c r="T391" s="219"/>
      <c r="U391" s="219"/>
      <c r="V391" s="219"/>
      <c r="W391" s="219"/>
      <c r="X391" s="219"/>
      <c r="Y391" s="219"/>
      <c r="Z391" s="219"/>
      <c r="AA391" s="219"/>
      <c r="AB391" s="219"/>
      <c r="AC391" s="219"/>
      <c r="AD391" s="219"/>
      <c r="AE391" s="219"/>
      <c r="AF391" s="219"/>
      <c r="AG391" s="209"/>
      <c r="AH391" s="93" t="str">
        <f ca="1">IF(AH392&gt;=0.285,"達成","未")</f>
        <v>未</v>
      </c>
      <c r="AI391" s="166" t="str">
        <f ca="1">IF(AI392&gt;=0.285,"達成","未")</f>
        <v>未</v>
      </c>
      <c r="AJ391" s="166" t="str">
        <f t="shared" ref="AJ391:AK391" ca="1" si="510">IF(AJ392&gt;=0.285,"達成","未")</f>
        <v>未</v>
      </c>
      <c r="AK391" s="166" t="str">
        <f t="shared" ca="1" si="510"/>
        <v>未</v>
      </c>
      <c r="AL391" s="167" t="str">
        <f ca="1">IF(AL392="-","-",IF(AL392&gt;=0.285,"達成","未"))</f>
        <v>未</v>
      </c>
      <c r="AM391" s="251"/>
      <c r="AN391" s="230"/>
      <c r="AO391" s="233"/>
      <c r="AP391" s="236"/>
      <c r="AQ391" s="239"/>
      <c r="AR391" s="163"/>
      <c r="AS391" s="164"/>
      <c r="AT391" s="164"/>
      <c r="AU391" s="165"/>
      <c r="AV391" s="165"/>
      <c r="AW391" s="40"/>
      <c r="AX391" s="99"/>
      <c r="AY391" s="100"/>
      <c r="AZ391" s="3"/>
      <c r="BA391" s="160"/>
      <c r="BB391" s="161"/>
      <c r="BC391" s="161"/>
      <c r="BD391" s="161"/>
      <c r="BE391" s="161"/>
      <c r="BF391" s="161"/>
      <c r="BG391" s="162"/>
    </row>
    <row r="392" spans="1:59" s="4" customFormat="1" ht="20.149999999999999" customHeight="1" outlineLevel="1" thickBot="1" x14ac:dyDescent="0.25">
      <c r="B392" s="227"/>
      <c r="C392" s="220"/>
      <c r="D392" s="220"/>
      <c r="E392" s="220"/>
      <c r="F392" s="220"/>
      <c r="G392" s="220"/>
      <c r="H392" s="220"/>
      <c r="I392" s="220"/>
      <c r="J392" s="220"/>
      <c r="K392" s="220"/>
      <c r="L392" s="220"/>
      <c r="M392" s="220"/>
      <c r="N392" s="220"/>
      <c r="O392" s="220"/>
      <c r="P392" s="220"/>
      <c r="Q392" s="220"/>
      <c r="R392" s="220"/>
      <c r="S392" s="220"/>
      <c r="T392" s="220"/>
      <c r="U392" s="220"/>
      <c r="V392" s="220"/>
      <c r="W392" s="220"/>
      <c r="X392" s="220"/>
      <c r="Y392" s="220"/>
      <c r="Z392" s="220"/>
      <c r="AA392" s="220"/>
      <c r="AB392" s="220"/>
      <c r="AC392" s="220"/>
      <c r="AD392" s="220"/>
      <c r="AE392" s="220"/>
      <c r="AF392" s="220"/>
      <c r="AG392" s="210"/>
      <c r="AH392" s="114">
        <f ca="1">AVERAGE(AH393:AH398)</f>
        <v>0</v>
      </c>
      <c r="AI392" s="115">
        <f t="shared" ref="AI392:AK392" ca="1" si="511">AVERAGE(AI393:AI398)</f>
        <v>0</v>
      </c>
      <c r="AJ392" s="115">
        <f t="shared" ca="1" si="511"/>
        <v>0</v>
      </c>
      <c r="AK392" s="115">
        <f t="shared" ca="1" si="511"/>
        <v>0</v>
      </c>
      <c r="AL392" s="104">
        <f ca="1">IFERROR(AVERAGE(AL393:AL398),"-")</f>
        <v>0</v>
      </c>
      <c r="AM392" s="64"/>
      <c r="AN392" s="48">
        <f>AVERAGE(AN393:AN398)</f>
        <v>0</v>
      </c>
      <c r="AO392" s="30" t="str">
        <f>IF(AN392&gt;=0.285,"達成","未")</f>
        <v>未</v>
      </c>
      <c r="AP392" s="71"/>
      <c r="AQ392" s="72">
        <f>AVERAGE(AQ393:AQ398)</f>
        <v>6.2536609198097087E-2</v>
      </c>
      <c r="AR392" s="62" t="s">
        <v>15</v>
      </c>
      <c r="AS392" s="49" t="s">
        <v>16</v>
      </c>
      <c r="AT392" s="50" t="s">
        <v>58</v>
      </c>
      <c r="AU392" s="38" t="s">
        <v>56</v>
      </c>
      <c r="AV392" s="153" t="s">
        <v>57</v>
      </c>
      <c r="AW392" s="60" t="s">
        <v>66</v>
      </c>
      <c r="AX392" s="214" t="s">
        <v>91</v>
      </c>
      <c r="AY392" s="215">
        <f>MOD(AY390-AY388,7)</f>
        <v>0</v>
      </c>
      <c r="AZ392" s="97" t="s">
        <v>106</v>
      </c>
      <c r="BA392" s="111"/>
      <c r="BB392" s="111" t="s">
        <v>83</v>
      </c>
      <c r="BC392" s="111" t="s">
        <v>84</v>
      </c>
      <c r="BD392" s="111" t="s">
        <v>85</v>
      </c>
      <c r="BE392" s="111" t="s">
        <v>86</v>
      </c>
      <c r="BF392" s="111" t="s">
        <v>87</v>
      </c>
      <c r="BG392" s="111" t="s">
        <v>101</v>
      </c>
    </row>
    <row r="393" spans="1:59" s="4" customFormat="1" ht="20.149999999999999" customHeight="1" outlineLevel="1" x14ac:dyDescent="0.2">
      <c r="B393" s="51" t="str">
        <f>IF($R$5&lt;&gt;"",$R$5,"-")</f>
        <v>A</v>
      </c>
      <c r="C393" s="84"/>
      <c r="D393" s="84"/>
      <c r="E393" s="84"/>
      <c r="F393" s="84"/>
      <c r="G393" s="84"/>
      <c r="H393" s="84"/>
      <c r="I393" s="84"/>
      <c r="J393" s="84"/>
      <c r="K393" s="84"/>
      <c r="L393" s="84"/>
      <c r="M393" s="84"/>
      <c r="N393" s="84"/>
      <c r="O393" s="84"/>
      <c r="P393" s="84"/>
      <c r="Q393" s="84"/>
      <c r="R393" s="84"/>
      <c r="S393" s="84"/>
      <c r="T393" s="84"/>
      <c r="U393" s="84"/>
      <c r="V393" s="84"/>
      <c r="W393" s="84"/>
      <c r="X393" s="84"/>
      <c r="Y393" s="84"/>
      <c r="Z393" s="84"/>
      <c r="AA393" s="84"/>
      <c r="AB393" s="84"/>
      <c r="AC393" s="84"/>
      <c r="AD393" s="84"/>
      <c r="AE393" s="84"/>
      <c r="AF393" s="84"/>
      <c r="AG393" s="61"/>
      <c r="AH393" s="122">
        <f ca="1">IFERROR(IF(B393="-","-",IF(AY388=7,COUNTIF(OFFSET($C393,0,0,1,$AY388),"○")/(7-BB393),(COUNTIF(OFFSET($C393,0,0,1,$AY388),"○")+COUNTIF(OFFSET($C393,-14,DAY(EOMONTH(C386-1,0))-7+$AY388,1,7-$AY388),"○"))/(7-BB393))),"-")</f>
        <v>0</v>
      </c>
      <c r="AI393" s="116">
        <f ca="1">IF($B393="-","-",COUNTIF(OFFSET($C393,0,$AY388,1,7),"○")/7-BC393)</f>
        <v>0</v>
      </c>
      <c r="AJ393" s="145">
        <f ca="1">IF($B393="-","-",COUNTIF(OFFSET($C393,0,$AY388,1,7),"○")/7-BD393)</f>
        <v>0</v>
      </c>
      <c r="AK393" s="145">
        <f ca="1">IF($B393="-","-",COUNTIF(OFFSET($C393,0,$AY388,1,7),"○")/7-BE393)</f>
        <v>0</v>
      </c>
      <c r="AL393" s="146">
        <f ca="1">IF($B393="-","-",IF((AY396+SIGN(AY388))&lt;5,"-",COUNTIF(OFFSET(C393,0,AY388+21,1,7),"○")/(7-BF393)))</f>
        <v>0</v>
      </c>
      <c r="AM393" s="65">
        <f>AU393</f>
        <v>0</v>
      </c>
      <c r="AN393" s="41">
        <f>IFERROR(AM393/AS393,"")</f>
        <v>0</v>
      </c>
      <c r="AO393" s="67" t="str">
        <f t="shared" ref="AO393:AO398" si="512">IFERROR(IF(B393="-",B393,IF(AM393/AS393&gt;=0.285,"達成","未")),"-")</f>
        <v>未</v>
      </c>
      <c r="AP393" s="73">
        <f t="shared" ref="AP393:AP398" si="513">AV393</f>
        <v>58</v>
      </c>
      <c r="AQ393" s="74">
        <f>IFERROR(AP393/AT393,"")</f>
        <v>6.8639053254437865E-2</v>
      </c>
      <c r="AR393" s="150">
        <f>COUNT(C387:AG387)</f>
        <v>31</v>
      </c>
      <c r="AS393" s="157">
        <f t="shared" ref="AS393:AS398" si="514">IF(OR(B393="-",B393=""),0,IFERROR(AR393-COUNTIF(C393:AG393,"外"),))</f>
        <v>31</v>
      </c>
      <c r="AT393" s="151">
        <f t="shared" ref="AT393:AT398" si="515">AS393+AT379</f>
        <v>845</v>
      </c>
      <c r="AU393" s="151">
        <f t="shared" ref="AU393:AU398" si="516">COUNTIF(C393:AG393,"○")</f>
        <v>0</v>
      </c>
      <c r="AV393" s="151">
        <f t="shared" ref="AV393:AV398" si="517">AV379+AU393</f>
        <v>58</v>
      </c>
      <c r="AW393" s="98">
        <f>IF(C386&gt;DATE($K$6,$M$6,1),0,IF(SUM(AS393:AS398)=0,1,IF(AO392="達成",1,0)))</f>
        <v>0</v>
      </c>
      <c r="AX393" s="214"/>
      <c r="AY393" s="215"/>
      <c r="AZ393" s="98">
        <f>IF(C386&gt;DATE($K$6,$M$6,1),0,IF(SUM(AS393:AS398)=0,1,IF(AND(AH392&gt;0.285,AI392&gt;0.285,AJ392&gt;0.285,AK392&gt;0.285,AL392&gt;0.285),1,0)))</f>
        <v>0</v>
      </c>
      <c r="BA393" s="111" t="s">
        <v>95</v>
      </c>
      <c r="BB393" s="111">
        <f ca="1">IF(AY388=7,COUNTIF(OFFSET($C393,0,0,1,$AY388),"外"),COUNTIF(OFFSET($C393,0,0,1,$AY388),"外")+COUNTIF(OFFSET($C393,-13,DAY(EOMONTH(C386-1,0))-7+$AY388,1,7-$AY388),"外"))</f>
        <v>0</v>
      </c>
      <c r="BC393" s="111">
        <f ca="1">COUNTIF(OFFSET($C393,0,$AY388,1,7),"外")</f>
        <v>0</v>
      </c>
      <c r="BD393" s="111">
        <f ca="1">COUNTIF(OFFSET($C393,0,$AY388+7,1,7),"外")</f>
        <v>0</v>
      </c>
      <c r="BE393" s="111">
        <f ca="1">COUNTIF(OFFSET($C393,0,$AY388+14,1,7),"外")</f>
        <v>0</v>
      </c>
      <c r="BF393" s="111">
        <f ca="1">COUNTIF(OFFSET(C393,0,AY388+21,1,7),"外")</f>
        <v>0</v>
      </c>
      <c r="BG393" s="111">
        <f ca="1">SUM(BB393:BF393)</f>
        <v>0</v>
      </c>
    </row>
    <row r="394" spans="1:59" s="4" customFormat="1" ht="20.149999999999999" customHeight="1" outlineLevel="1" x14ac:dyDescent="0.2">
      <c r="B394" s="45" t="str">
        <f>IF($S$5&lt;&gt;"",$S$5,"-")</f>
        <v>B</v>
      </c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78"/>
      <c r="AH394" s="90">
        <f ca="1">IFERROR(IF(B379="-","-",IF(AY388=7,COUNTIF(OFFSET($C394,0,0,1,$AY388),"○")/(7-BB394),(COUNTIF(OFFSET($C394,0,0,1,$AY388),"○")+COUNTIF(OFFSET($C394,-14,DAY(EOMONTH(C386-1,0))-7+$AY388,1,7-$AY388),"○"))/(7-BB394))),"-")</f>
        <v>0</v>
      </c>
      <c r="AI394" s="89">
        <f ca="1">IF(B394="-","-",COUNTIF(OFFSET($C394,0,$AY388,1,7),"○")/7-BC394)</f>
        <v>0</v>
      </c>
      <c r="AJ394" s="89">
        <f ca="1">IF($B394="-","-",COUNTIF(OFFSET($C394,0,$AY389,1,7),"○")/7-BD394)</f>
        <v>0</v>
      </c>
      <c r="AK394" s="89">
        <f ca="1">IF($B394="-","-",COUNTIF(OFFSET($C394,0,$AY388,1,7),"○")/7-BE394)</f>
        <v>0</v>
      </c>
      <c r="AL394" s="105">
        <f ca="1">IF($B394="-","-",IF((AY396+SIGN(AY388))&lt;5,"-",COUNTIF(OFFSET(C394,0,AY388+21,1,7),"○")/(7-BF394)))</f>
        <v>0</v>
      </c>
      <c r="AM394" s="154">
        <f t="shared" ref="AM394:AM396" si="518">AU394</f>
        <v>0</v>
      </c>
      <c r="AN394" s="41">
        <f t="shared" ref="AN394" si="519">IFERROR(AM394/AS394,"")</f>
        <v>0</v>
      </c>
      <c r="AO394" s="66" t="str">
        <f t="shared" si="512"/>
        <v>未</v>
      </c>
      <c r="AP394" s="155">
        <f t="shared" si="513"/>
        <v>49</v>
      </c>
      <c r="AQ394" s="75">
        <f t="shared" ref="AQ394:AQ396" si="520">IFERROR(AP394/AT394,"")</f>
        <v>5.8472553699284009E-2</v>
      </c>
      <c r="AR394" s="150">
        <f>COUNT(C387:AG387)</f>
        <v>31</v>
      </c>
      <c r="AS394" s="157">
        <f t="shared" si="514"/>
        <v>31</v>
      </c>
      <c r="AT394" s="151">
        <f t="shared" si="515"/>
        <v>838</v>
      </c>
      <c r="AU394" s="151">
        <f t="shared" si="516"/>
        <v>0</v>
      </c>
      <c r="AV394" s="151">
        <f t="shared" si="517"/>
        <v>49</v>
      </c>
      <c r="AW394" s="40"/>
      <c r="AX394" s="216" t="s">
        <v>92</v>
      </c>
      <c r="AY394" s="196">
        <f>SIGN(AY388)+SIGN(AY392)+AY396</f>
        <v>5</v>
      </c>
      <c r="BA394" s="111" t="s">
        <v>96</v>
      </c>
      <c r="BB394" s="111">
        <f ca="1">IF(AY388=7,COUNTIF(OFFSET($C394,0,0,1,$AY388),"外"),COUNTIF(OFFSET($C394,0,0,1,$AY388),"外")+COUNTIF(OFFSET($C394,-13,DAY(EOMONTH(C386-1,0))-7+$AY388,1,7-$AY388),"外"))</f>
        <v>0</v>
      </c>
      <c r="BC394" s="111">
        <f ca="1">COUNTIF(OFFSET($C394,0,$AY388,1,7),"外")</f>
        <v>0</v>
      </c>
      <c r="BD394" s="111">
        <f ca="1">COUNTIF(OFFSET($C394,0,$AY388+7,1,7),"外")</f>
        <v>0</v>
      </c>
      <c r="BE394" s="111">
        <f ca="1">COUNTIF(OFFSET($C394,0,$AY388+14,1,7),"外")</f>
        <v>0</v>
      </c>
      <c r="BF394" s="111">
        <f ca="1">COUNTIF(OFFSET(C394,0,AY388+21,1,7),"外")</f>
        <v>0</v>
      </c>
      <c r="BG394" s="111">
        <f t="shared" ref="BG394:BG396" ca="1" si="521">SUM(BB394:BF394)</f>
        <v>0</v>
      </c>
    </row>
    <row r="395" spans="1:59" s="4" customFormat="1" ht="20.149999999999999" customHeight="1" outlineLevel="1" x14ac:dyDescent="0.2">
      <c r="B395" s="45" t="str">
        <f>IF($T$5&lt;&gt;"",$T$5,"-")</f>
        <v>C</v>
      </c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78"/>
      <c r="AH395" s="90">
        <f ca="1">IFERROR(IF(B395="-","-",IF(AY388=7,COUNTIF(OFFSET($C395,0,0,1,$AY388),"○")/(7-BB395),(COUNTIF(OFFSET($C395,0,0,1,$AY388),"○")+COUNTIF(OFFSET($C395,-14,DAY(EOMONTH(C386-1,0))-7+$AY388,1,7-$AY388),"○"))/(7-BB395))),"-")</f>
        <v>0</v>
      </c>
      <c r="AI395" s="89">
        <f ca="1">IF(B395="-","-",COUNTIF(OFFSET($C395,0,$AY388,1,7),"○")/7-BC395)</f>
        <v>0</v>
      </c>
      <c r="AJ395" s="89">
        <f ca="1">IF($B395="-","-",COUNTIF(OFFSET($C395,0,$AY388,1,7),"○")/7-BD395)</f>
        <v>0</v>
      </c>
      <c r="AK395" s="89">
        <f ca="1">IF($B395="-","-",COUNTIF(OFFSET($C395,0,$AY388,1,7),"○")/7-BE395)</f>
        <v>0</v>
      </c>
      <c r="AL395" s="105">
        <f ca="1">IF($B395="-","-",IF((AY396+SIGN(AY388))&lt;5,"-",COUNTIF(OFFSET(C395,0,AY388+21,1,7),"○")/(7-BF395)))</f>
        <v>0</v>
      </c>
      <c r="AM395" s="154">
        <f t="shared" si="518"/>
        <v>0</v>
      </c>
      <c r="AN395" s="41">
        <f>IFERROR(AM395/AS395,"")</f>
        <v>0</v>
      </c>
      <c r="AO395" s="66" t="str">
        <f t="shared" si="512"/>
        <v>未</v>
      </c>
      <c r="AP395" s="155">
        <f t="shared" si="513"/>
        <v>51</v>
      </c>
      <c r="AQ395" s="75">
        <f t="shared" si="520"/>
        <v>6.0498220640569395E-2</v>
      </c>
      <c r="AR395" s="150">
        <f>COUNT(C387:AG387)</f>
        <v>31</v>
      </c>
      <c r="AS395" s="157">
        <f t="shared" si="514"/>
        <v>31</v>
      </c>
      <c r="AT395" s="151">
        <f t="shared" si="515"/>
        <v>843</v>
      </c>
      <c r="AU395" s="151">
        <f t="shared" si="516"/>
        <v>0</v>
      </c>
      <c r="AV395" s="151">
        <f t="shared" si="517"/>
        <v>51</v>
      </c>
      <c r="AW395" s="40"/>
      <c r="AX395" s="217"/>
      <c r="AY395" s="197"/>
      <c r="BA395" s="111" t="s">
        <v>97</v>
      </c>
      <c r="BB395" s="111">
        <f ca="1">IF(AY388=7,COUNTIF(OFFSET($C395,0,0,1,$AY388),"外"),COUNTIF(OFFSET($C395,0,0,1,$AY388),"外")+COUNTIF(OFFSET($C395,-13,DAY(EOMONTH(C386-1,0))-7+$AY388,1,7-$AY388),"外"))</f>
        <v>0</v>
      </c>
      <c r="BC395" s="111">
        <f ca="1">COUNTIF(OFFSET($C395,0,$AY388,1,7),"外")</f>
        <v>0</v>
      </c>
      <c r="BD395" s="111">
        <f ca="1">COUNTIF(OFFSET($C395,0,$AY388+7,1,7),"外")</f>
        <v>0</v>
      </c>
      <c r="BE395" s="111">
        <f ca="1">COUNTIF(OFFSET($C395,0,$AY388+14,1,7),"外")</f>
        <v>0</v>
      </c>
      <c r="BF395" s="111">
        <f ca="1">COUNTIF(OFFSET(C395,0,AY388+21,1,7),"外")</f>
        <v>0</v>
      </c>
      <c r="BG395" s="111">
        <f t="shared" ca="1" si="521"/>
        <v>0</v>
      </c>
    </row>
    <row r="396" spans="1:59" s="4" customFormat="1" ht="20.149999999999999" customHeight="1" outlineLevel="1" x14ac:dyDescent="0.2">
      <c r="B396" s="45" t="str">
        <f>IF($U$5&lt;&gt;"",$U$5,"-")</f>
        <v>-</v>
      </c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78"/>
      <c r="AH396" s="90" t="str">
        <f ca="1">IFERROR(IF(B396="-","-",IF(AY388=7,COUNTIF(OFFSET($C396,0,0,1,$AY388),"○")/(7-BB396),(COUNTIF(OFFSET($C396,0,0,1,$AY388),"○")+COUNTIF(OFFSET($C396,-14,DAY(EOMONTH(C386-1,0))-7+$AY388,1,7-$AY388),"○"))/(7-BB396))),"-")</f>
        <v>-</v>
      </c>
      <c r="AI396" s="89" t="str">
        <f ca="1">IF(B396="-","-",COUNTIF(OFFSET($C396,0,$AY388,1,7),"○")/7-BC396)</f>
        <v>-</v>
      </c>
      <c r="AJ396" s="89" t="str">
        <f ca="1">IF($B396="-","-",COUNTIF(OFFSET($C396,0,$AY388,1,7),"○")/7-BD396)</f>
        <v>-</v>
      </c>
      <c r="AK396" s="89" t="str">
        <f ca="1">IF($B396="-","-",COUNTIF(OFFSET($C396,0,$AY388,1,7),"○")/7-BE396)</f>
        <v>-</v>
      </c>
      <c r="AL396" s="105" t="str">
        <f ca="1">IF($B396="-","-",IF((AY396+SIGN(AY388))&lt;5,"-",COUNTIF(OFFSET(C396,0,AY388+21,1,7),"○")/(7-BF396)))</f>
        <v>-</v>
      </c>
      <c r="AM396" s="154">
        <f t="shared" si="518"/>
        <v>0</v>
      </c>
      <c r="AN396" s="41" t="str">
        <f t="shared" ref="AN396:AN397" si="522">IFERROR(AM396/AS396,"")</f>
        <v/>
      </c>
      <c r="AO396" s="66" t="str">
        <f t="shared" si="512"/>
        <v>-</v>
      </c>
      <c r="AP396" s="155">
        <f t="shared" si="513"/>
        <v>0</v>
      </c>
      <c r="AQ396" s="75" t="str">
        <f t="shared" si="520"/>
        <v/>
      </c>
      <c r="AR396" s="150">
        <f>COUNT(C387:AG387)</f>
        <v>31</v>
      </c>
      <c r="AS396" s="157">
        <f t="shared" si="514"/>
        <v>0</v>
      </c>
      <c r="AT396" s="151">
        <f t="shared" si="515"/>
        <v>0</v>
      </c>
      <c r="AU396" s="151">
        <f t="shared" si="516"/>
        <v>0</v>
      </c>
      <c r="AV396" s="151">
        <f t="shared" si="517"/>
        <v>0</v>
      </c>
      <c r="AW396" s="40"/>
      <c r="AX396" s="194" t="s">
        <v>93</v>
      </c>
      <c r="AY396" s="196">
        <f>ROUNDDOWN((AY390-AY388)/7,0)</f>
        <v>4</v>
      </c>
      <c r="BA396" s="111" t="s">
        <v>98</v>
      </c>
      <c r="BB396" s="111">
        <f ca="1">IF(AY388=7,COUNTIF(OFFSET($C396,0,0,1,$AY388),"外"),COUNTIF(OFFSET($C396,0,0,1,$AY388),"外")+COUNTIF(OFFSET($C396,-13,DAY(EOMONTH(C386-1,0))-7+$AY388,1,7-$AY388),"外"))</f>
        <v>0</v>
      </c>
      <c r="BC396" s="111">
        <f ca="1">COUNTIF(OFFSET($C396,0,$AY388,1,7),"外")</f>
        <v>0</v>
      </c>
      <c r="BD396" s="111">
        <f ca="1">COUNTIF(OFFSET($C396,0,$AY388+7,1,7),"外")</f>
        <v>0</v>
      </c>
      <c r="BE396" s="111">
        <f ca="1">COUNTIF(OFFSET($C396,0,$AY388+14,1,7),"外")</f>
        <v>0</v>
      </c>
      <c r="BF396" s="111">
        <f ca="1">COUNTIF(OFFSET(C396,0,AY388+21,1,7),"外")</f>
        <v>0</v>
      </c>
      <c r="BG396" s="111">
        <f t="shared" ca="1" si="521"/>
        <v>0</v>
      </c>
    </row>
    <row r="397" spans="1:59" s="4" customFormat="1" ht="20.149999999999999" customHeight="1" outlineLevel="1" x14ac:dyDescent="0.2">
      <c r="B397" s="45" t="str">
        <f>IF($V$5&lt;&gt;"",$V$5,"-")</f>
        <v>-</v>
      </c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78"/>
      <c r="AH397" s="90" t="str">
        <f ca="1">IFERROR(IF(B397="-","-",IF(AY388=7,COUNTIF(OFFSET($C397,0,0,1,$AY388),"○")/(7-BB397),(COUNTIF(OFFSET($C397,0,0,1,$AY388),"○")+COUNTIF(OFFSET($C397,-14,DAY(EOMONTH(C386-1,0))-7+$AY388,1,7-$AY388),"○"))/(7-BB397))),"-")</f>
        <v>-</v>
      </c>
      <c r="AI397" s="89" t="str">
        <f ca="1">IF(B397="-","-",COUNTIF(OFFSET($C397,0,$AY388,1,7),"○")/7-BC397)</f>
        <v>-</v>
      </c>
      <c r="AJ397" s="89" t="str">
        <f ca="1">IF($B397="-","-",COUNTIF(OFFSET($C397,0,$AY388,1,7),"○")/7-BD397)</f>
        <v>-</v>
      </c>
      <c r="AK397" s="89" t="str">
        <f ca="1">IF($B397="-","-",COUNTIF(OFFSET($C397,0,$AY388,1,7),"○")/7-BE397)</f>
        <v>-</v>
      </c>
      <c r="AL397" s="105" t="str">
        <f ca="1">IF($B397="-","-",IF((AY396+SIGN(AY388))&lt;5,"-",COUNTIF(OFFSET(C397,0,AY388+21,1,7),"○")/(7-BF397)))</f>
        <v>-</v>
      </c>
      <c r="AM397" s="154">
        <f>AU397</f>
        <v>0</v>
      </c>
      <c r="AN397" s="41" t="str">
        <f t="shared" si="522"/>
        <v/>
      </c>
      <c r="AO397" s="66" t="str">
        <f t="shared" si="512"/>
        <v>-</v>
      </c>
      <c r="AP397" s="155">
        <f t="shared" si="513"/>
        <v>0</v>
      </c>
      <c r="AQ397" s="75" t="str">
        <f>IFERROR(AP397/AT397,"")</f>
        <v/>
      </c>
      <c r="AR397" s="150">
        <f>COUNT(C387:AG387)</f>
        <v>31</v>
      </c>
      <c r="AS397" s="157">
        <f t="shared" si="514"/>
        <v>0</v>
      </c>
      <c r="AT397" s="151">
        <f t="shared" si="515"/>
        <v>0</v>
      </c>
      <c r="AU397" s="151">
        <f t="shared" si="516"/>
        <v>0</v>
      </c>
      <c r="AV397" s="151">
        <f t="shared" si="517"/>
        <v>0</v>
      </c>
      <c r="AW397" s="40"/>
      <c r="AX397" s="195"/>
      <c r="AY397" s="197"/>
      <c r="BA397" s="111" t="s">
        <v>99</v>
      </c>
      <c r="BB397" s="111">
        <f ca="1">IF(AY388=7,COUNTIF(OFFSET($C397,0,0,1,$AY388),"外"),COUNTIF(OFFSET($C397,0,0,1,$AY388),"外")+COUNTIF(OFFSET($C397,-13,DAY(EOMONTH(C386-1,0))-7+$AY388,1,7-$AY388),"外"))</f>
        <v>0</v>
      </c>
      <c r="BC397" s="111">
        <f ca="1">COUNTIF(OFFSET($C397,0,$AY388,1,7),"外")</f>
        <v>0</v>
      </c>
      <c r="BD397" s="111">
        <f ca="1">COUNTIF(OFFSET($C397,0,$AY388+7,1,7),"外")</f>
        <v>0</v>
      </c>
      <c r="BE397" s="111">
        <f ca="1">COUNTIF(OFFSET($C397,0,$AY388+14,1,7),"外")</f>
        <v>0</v>
      </c>
      <c r="BF397" s="111">
        <f ca="1">COUNTIF(OFFSET(C397,0,AY388+21,1,7),"外")</f>
        <v>0</v>
      </c>
      <c r="BG397" s="111">
        <f ca="1">SUM(BB397:BF397)</f>
        <v>0</v>
      </c>
    </row>
    <row r="398" spans="1:59" s="4" customFormat="1" ht="20.149999999999999" customHeight="1" outlineLevel="1" thickBot="1" x14ac:dyDescent="0.25">
      <c r="B398" s="46" t="str">
        <f>IF($W$5&lt;&gt;"",$W$5,"-")</f>
        <v>-</v>
      </c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55"/>
      <c r="AH398" s="91" t="str">
        <f ca="1">IFERROR(IF(B398="-","-",IF(AY388=7,COUNTIF(OFFSET($C398,0,0,1,$AY388),"○")/(7-BB398),(COUNTIF(OFFSET($C398,0,0,1,$AY388),"○")+COUNTIF(OFFSET($C398,-14,DAY(EOMONTH(C386-1,0))-7+$AY388,1,7-$AY388),"○"))/(7-BB398))),"-")</f>
        <v>-</v>
      </c>
      <c r="AI398" s="92" t="str">
        <f ca="1">IF(B398="-","-",COUNTIF(OFFSET($C398,0,$AY388,1,7),"○")/7-BC398)</f>
        <v>-</v>
      </c>
      <c r="AJ398" s="92" t="str">
        <f ca="1">IF($B398="-","-",COUNTIF(OFFSET($C398,0,$AY388,1,7),"○")/7-BD398)</f>
        <v>-</v>
      </c>
      <c r="AK398" s="92" t="str">
        <f ca="1">IF($B398="-","-",COUNTIF(OFFSET($C398,0,$AY388,1,7),"○")/7-BE398)</f>
        <v>-</v>
      </c>
      <c r="AL398" s="106" t="str">
        <f ca="1">IF($B398="-","-",IF((AY396+SIGN(AY388))&lt;5,"-",COUNTIF(OFFSET(C398,0,AY388+21,1,7),"○")/(7-BF398)))</f>
        <v>-</v>
      </c>
      <c r="AM398" s="64">
        <f t="shared" ref="AM398" si="523">AU398</f>
        <v>0</v>
      </c>
      <c r="AN398" s="48" t="str">
        <f>IFERROR(AM398/AS398,"")</f>
        <v/>
      </c>
      <c r="AO398" s="30" t="str">
        <f t="shared" si="512"/>
        <v>-</v>
      </c>
      <c r="AP398" s="71">
        <f t="shared" si="513"/>
        <v>0</v>
      </c>
      <c r="AQ398" s="72" t="str">
        <f t="shared" ref="AQ398" si="524">IFERROR(AP398/AT398,"")</f>
        <v/>
      </c>
      <c r="AR398" s="150">
        <f>COUNT(C387:AG387)</f>
        <v>31</v>
      </c>
      <c r="AS398" s="157">
        <f t="shared" si="514"/>
        <v>0</v>
      </c>
      <c r="AT398" s="151">
        <f t="shared" si="515"/>
        <v>0</v>
      </c>
      <c r="AU398" s="151">
        <f t="shared" si="516"/>
        <v>0</v>
      </c>
      <c r="AV398" s="151">
        <f t="shared" si="517"/>
        <v>0</v>
      </c>
      <c r="AW398" s="40"/>
      <c r="AX398" s="101"/>
      <c r="AY398" s="102"/>
      <c r="BA398" s="111" t="s">
        <v>100</v>
      </c>
      <c r="BB398" s="111">
        <f ca="1">IF(AY388=7,COUNTIF(OFFSET($C398,0,0,1,$AY388),"外"),COUNTIF(OFFSET($C398,0,0,1,$AY388),"外")+COUNTIF(OFFSET($C398,-13,DAY(EOMONTH(C386-1,0))-7+$AY388,1,7-$AY388),"外"))</f>
        <v>0</v>
      </c>
      <c r="BC398" s="111">
        <f ca="1">COUNTIF(OFFSET($C398,0,$AY388,1,7),"外")</f>
        <v>0</v>
      </c>
      <c r="BD398" s="111">
        <f ca="1">COUNTIF(OFFSET($C398,0,$AY388+7,1,7),"外")</f>
        <v>0</v>
      </c>
      <c r="BE398" s="111">
        <f ca="1">COUNTIF(OFFSET($C398,0,$AY388+14,1,7),"外")</f>
        <v>0</v>
      </c>
      <c r="BF398" s="111">
        <f ca="1">COUNTIF(OFFSET(C398,0,AY388+21,1,7),"外")</f>
        <v>0</v>
      </c>
      <c r="BG398" s="111">
        <f t="shared" ref="BG398" ca="1" si="525">SUM(BB398:BF398)</f>
        <v>0</v>
      </c>
    </row>
    <row r="399" spans="1:59" ht="13.5" outlineLevel="1" thickBot="1" x14ac:dyDescent="0.25">
      <c r="AV399" s="32"/>
    </row>
    <row r="400" spans="1:59" s="4" customFormat="1" ht="13" customHeight="1" outlineLevel="1" x14ac:dyDescent="0.2">
      <c r="A400" s="2"/>
      <c r="B400" s="83" t="s">
        <v>0</v>
      </c>
      <c r="C400" s="252">
        <f>DATE(YEAR(C386),MONTH(C386)+1,DAY(C386))</f>
        <v>46419</v>
      </c>
      <c r="D400" s="253"/>
      <c r="E400" s="253"/>
      <c r="F400" s="253"/>
      <c r="G400" s="253"/>
      <c r="H400" s="253"/>
      <c r="I400" s="253"/>
      <c r="J400" s="253"/>
      <c r="K400" s="253"/>
      <c r="L400" s="253"/>
      <c r="M400" s="253"/>
      <c r="N400" s="253"/>
      <c r="O400" s="253"/>
      <c r="P400" s="253"/>
      <c r="Q400" s="253"/>
      <c r="R400" s="253"/>
      <c r="S400" s="253"/>
      <c r="T400" s="253"/>
      <c r="U400" s="253"/>
      <c r="V400" s="253"/>
      <c r="W400" s="253"/>
      <c r="X400" s="253"/>
      <c r="Y400" s="253"/>
      <c r="Z400" s="253"/>
      <c r="AA400" s="253"/>
      <c r="AB400" s="253"/>
      <c r="AC400" s="253"/>
      <c r="AD400" s="253"/>
      <c r="AE400" s="253"/>
      <c r="AF400" s="253"/>
      <c r="AG400" s="253"/>
      <c r="AH400" s="254" t="s">
        <v>113</v>
      </c>
      <c r="AI400" s="255"/>
      <c r="AJ400" s="255"/>
      <c r="AK400" s="255"/>
      <c r="AL400" s="256"/>
      <c r="AM400" s="260" t="s">
        <v>46</v>
      </c>
      <c r="AN400" s="261"/>
      <c r="AO400" s="262"/>
      <c r="AP400" s="266" t="s">
        <v>11</v>
      </c>
      <c r="AQ400" s="267"/>
      <c r="AR400" s="270" t="s">
        <v>15</v>
      </c>
      <c r="AS400" s="206" t="s">
        <v>16</v>
      </c>
      <c r="AT400" s="221" t="s">
        <v>17</v>
      </c>
      <c r="AU400" s="241"/>
      <c r="AV400" s="241"/>
      <c r="AW400" s="40"/>
      <c r="AX400" s="242" t="s">
        <v>88</v>
      </c>
      <c r="AY400" s="243"/>
      <c r="AZ400" s="2"/>
      <c r="BA400" s="2"/>
      <c r="BB400" s="2"/>
      <c r="BC400" s="2"/>
      <c r="BD400" s="2"/>
      <c r="BE400" s="2"/>
      <c r="BF400" s="2"/>
      <c r="BG400" s="2"/>
    </row>
    <row r="401" spans="1:59" s="4" customFormat="1" ht="13" customHeight="1" outlineLevel="1" x14ac:dyDescent="0.2">
      <c r="A401" s="2"/>
      <c r="B401" s="10" t="s">
        <v>1</v>
      </c>
      <c r="C401" s="11">
        <f>DATE(YEAR(C400),MONTH(C400),DAY(C400))</f>
        <v>46419</v>
      </c>
      <c r="D401" s="11">
        <f>IF(MONTH(DATE(YEAR(C401),MONTH(C401),DAY(C401)+1))=MONTH($C400),DATE(YEAR(C401),MONTH(C401),DAY(C401)+1),"")</f>
        <v>46420</v>
      </c>
      <c r="E401" s="11">
        <f t="shared" ref="E401:AG401" si="526">IF(MONTH(DATE(YEAR(D401),MONTH(D401),DAY(D401)+1))=MONTH($C400),DATE(YEAR(D401),MONTH(D401),DAY(D401)+1),"")</f>
        <v>46421</v>
      </c>
      <c r="F401" s="16">
        <f t="shared" si="526"/>
        <v>46422</v>
      </c>
      <c r="G401" s="11">
        <f t="shared" si="526"/>
        <v>46423</v>
      </c>
      <c r="H401" s="11">
        <f t="shared" si="526"/>
        <v>46424</v>
      </c>
      <c r="I401" s="11">
        <f t="shared" si="526"/>
        <v>46425</v>
      </c>
      <c r="J401" s="11">
        <f t="shared" si="526"/>
        <v>46426</v>
      </c>
      <c r="K401" s="11">
        <f t="shared" si="526"/>
        <v>46427</v>
      </c>
      <c r="L401" s="11">
        <f t="shared" si="526"/>
        <v>46428</v>
      </c>
      <c r="M401" s="11">
        <f t="shared" si="526"/>
        <v>46429</v>
      </c>
      <c r="N401" s="11">
        <f t="shared" si="526"/>
        <v>46430</v>
      </c>
      <c r="O401" s="11">
        <f t="shared" si="526"/>
        <v>46431</v>
      </c>
      <c r="P401" s="11">
        <f t="shared" si="526"/>
        <v>46432</v>
      </c>
      <c r="Q401" s="11">
        <f t="shared" si="526"/>
        <v>46433</v>
      </c>
      <c r="R401" s="11">
        <f t="shared" si="526"/>
        <v>46434</v>
      </c>
      <c r="S401" s="11">
        <f t="shared" si="526"/>
        <v>46435</v>
      </c>
      <c r="T401" s="11">
        <f t="shared" si="526"/>
        <v>46436</v>
      </c>
      <c r="U401" s="11">
        <f t="shared" si="526"/>
        <v>46437</v>
      </c>
      <c r="V401" s="11">
        <f t="shared" si="526"/>
        <v>46438</v>
      </c>
      <c r="W401" s="11">
        <f t="shared" si="526"/>
        <v>46439</v>
      </c>
      <c r="X401" s="11">
        <f t="shared" si="526"/>
        <v>46440</v>
      </c>
      <c r="Y401" s="11">
        <f t="shared" si="526"/>
        <v>46441</v>
      </c>
      <c r="Z401" s="11">
        <f t="shared" si="526"/>
        <v>46442</v>
      </c>
      <c r="AA401" s="11">
        <f t="shared" si="526"/>
        <v>46443</v>
      </c>
      <c r="AB401" s="11">
        <f t="shared" si="526"/>
        <v>46444</v>
      </c>
      <c r="AC401" s="11">
        <f t="shared" si="526"/>
        <v>46445</v>
      </c>
      <c r="AD401" s="11">
        <f t="shared" si="526"/>
        <v>46446</v>
      </c>
      <c r="AE401" s="11" t="str">
        <f t="shared" si="526"/>
        <v/>
      </c>
      <c r="AF401" s="11" t="e">
        <f t="shared" si="526"/>
        <v>#VALUE!</v>
      </c>
      <c r="AG401" s="29" t="e">
        <f t="shared" si="526"/>
        <v>#VALUE!</v>
      </c>
      <c r="AH401" s="257"/>
      <c r="AI401" s="258"/>
      <c r="AJ401" s="258"/>
      <c r="AK401" s="258"/>
      <c r="AL401" s="259"/>
      <c r="AM401" s="263"/>
      <c r="AN401" s="264"/>
      <c r="AO401" s="265"/>
      <c r="AP401" s="268"/>
      <c r="AQ401" s="269"/>
      <c r="AR401" s="271"/>
      <c r="AS401" s="207"/>
      <c r="AT401" s="221"/>
      <c r="AU401" s="241"/>
      <c r="AV401" s="241"/>
      <c r="AW401" s="40"/>
      <c r="AX401" s="244"/>
      <c r="AY401" s="245"/>
      <c r="AZ401" s="2"/>
      <c r="BA401" s="2"/>
      <c r="BB401" s="2"/>
      <c r="BC401" s="2"/>
      <c r="BD401" s="2"/>
      <c r="BE401" s="2"/>
      <c r="BF401" s="2"/>
      <c r="BG401" s="2"/>
    </row>
    <row r="402" spans="1:59" s="4" customFormat="1" ht="13" customHeight="1" outlineLevel="1" x14ac:dyDescent="0.2">
      <c r="A402" s="2"/>
      <c r="B402" s="10" t="s">
        <v>2</v>
      </c>
      <c r="C402" s="12" t="str">
        <f t="shared" ref="C402:AG402" si="527">TEXT(C401,"aaa")</f>
        <v>月</v>
      </c>
      <c r="D402" s="12" t="str">
        <f t="shared" si="527"/>
        <v>火</v>
      </c>
      <c r="E402" s="12" t="str">
        <f t="shared" si="527"/>
        <v>水</v>
      </c>
      <c r="F402" s="17" t="str">
        <f t="shared" si="527"/>
        <v>木</v>
      </c>
      <c r="G402" s="12" t="str">
        <f t="shared" si="527"/>
        <v>金</v>
      </c>
      <c r="H402" s="12" t="str">
        <f t="shared" si="527"/>
        <v>土</v>
      </c>
      <c r="I402" s="12" t="str">
        <f t="shared" si="527"/>
        <v>日</v>
      </c>
      <c r="J402" s="12" t="str">
        <f t="shared" si="527"/>
        <v>月</v>
      </c>
      <c r="K402" s="12" t="str">
        <f t="shared" si="527"/>
        <v>火</v>
      </c>
      <c r="L402" s="12" t="str">
        <f t="shared" si="527"/>
        <v>水</v>
      </c>
      <c r="M402" s="12" t="str">
        <f t="shared" si="527"/>
        <v>木</v>
      </c>
      <c r="N402" s="12" t="str">
        <f t="shared" si="527"/>
        <v>金</v>
      </c>
      <c r="O402" s="12" t="str">
        <f t="shared" si="527"/>
        <v>土</v>
      </c>
      <c r="P402" s="12" t="str">
        <f t="shared" si="527"/>
        <v>日</v>
      </c>
      <c r="Q402" s="12" t="str">
        <f t="shared" si="527"/>
        <v>月</v>
      </c>
      <c r="R402" s="12" t="str">
        <f t="shared" si="527"/>
        <v>火</v>
      </c>
      <c r="S402" s="12" t="str">
        <f t="shared" si="527"/>
        <v>水</v>
      </c>
      <c r="T402" s="12" t="str">
        <f t="shared" si="527"/>
        <v>木</v>
      </c>
      <c r="U402" s="12" t="str">
        <f t="shared" si="527"/>
        <v>金</v>
      </c>
      <c r="V402" s="12" t="str">
        <f t="shared" si="527"/>
        <v>土</v>
      </c>
      <c r="W402" s="12" t="str">
        <f t="shared" si="527"/>
        <v>日</v>
      </c>
      <c r="X402" s="12" t="str">
        <f t="shared" si="527"/>
        <v>月</v>
      </c>
      <c r="Y402" s="12" t="str">
        <f t="shared" si="527"/>
        <v>火</v>
      </c>
      <c r="Z402" s="12" t="str">
        <f t="shared" si="527"/>
        <v>水</v>
      </c>
      <c r="AA402" s="12" t="str">
        <f t="shared" si="527"/>
        <v>木</v>
      </c>
      <c r="AB402" s="12" t="str">
        <f t="shared" si="527"/>
        <v>金</v>
      </c>
      <c r="AC402" s="12" t="str">
        <f t="shared" si="527"/>
        <v>土</v>
      </c>
      <c r="AD402" s="12" t="str">
        <f t="shared" si="527"/>
        <v>日</v>
      </c>
      <c r="AE402" s="12" t="str">
        <f t="shared" si="527"/>
        <v/>
      </c>
      <c r="AF402" s="12" t="e">
        <f t="shared" si="527"/>
        <v>#VALUE!</v>
      </c>
      <c r="AG402" s="78" t="e">
        <f t="shared" si="527"/>
        <v>#VALUE!</v>
      </c>
      <c r="AH402" s="246" t="s">
        <v>83</v>
      </c>
      <c r="AI402" s="247" t="s">
        <v>84</v>
      </c>
      <c r="AJ402" s="247" t="s">
        <v>85</v>
      </c>
      <c r="AK402" s="247" t="s">
        <v>86</v>
      </c>
      <c r="AL402" s="248" t="s">
        <v>87</v>
      </c>
      <c r="AM402" s="249" t="s">
        <v>40</v>
      </c>
      <c r="AN402" s="228" t="s">
        <v>12</v>
      </c>
      <c r="AO402" s="231" t="s">
        <v>47</v>
      </c>
      <c r="AP402" s="234" t="s">
        <v>40</v>
      </c>
      <c r="AQ402" s="237" t="s">
        <v>13</v>
      </c>
      <c r="AR402" s="240"/>
      <c r="AS402" s="221"/>
      <c r="AT402" s="221"/>
      <c r="AU402" s="149"/>
      <c r="AV402" s="149"/>
      <c r="AW402" s="40"/>
      <c r="AX402" s="223" t="s">
        <v>89</v>
      </c>
      <c r="AY402" s="224">
        <f>ABS(IF(WEEKDAY(C400,3)=0,7,WEEKDAY(C400,3)-7))</f>
        <v>7</v>
      </c>
      <c r="AZ402" s="2"/>
      <c r="BA402" s="2"/>
      <c r="BB402" s="2"/>
      <c r="BC402" s="2"/>
      <c r="BD402" s="2"/>
      <c r="BE402" s="2"/>
      <c r="BF402" s="2"/>
      <c r="BG402" s="2"/>
    </row>
    <row r="403" spans="1:59" s="4" customFormat="1" ht="25.5" customHeight="1" outlineLevel="1" x14ac:dyDescent="0.2">
      <c r="A403" s="3"/>
      <c r="B403" s="225" t="s">
        <v>3</v>
      </c>
      <c r="C403" s="218" t="str">
        <f>IFERROR(VLOOKUP(C401,祝日一覧!$A:$C,3,FALSE),"")</f>
        <v/>
      </c>
      <c r="D403" s="218" t="str">
        <f>IFERROR(VLOOKUP(D401,祝日一覧!$A:$C,3,FALSE),"")</f>
        <v/>
      </c>
      <c r="E403" s="218" t="str">
        <f>IFERROR(VLOOKUP(E401,祝日一覧!$A:$C,3,FALSE),"")</f>
        <v/>
      </c>
      <c r="F403" s="218" t="str">
        <f>IFERROR(VLOOKUP(F401,祝日一覧!$A:$C,3,FALSE),"")</f>
        <v/>
      </c>
      <c r="G403" s="218" t="str">
        <f>IFERROR(VLOOKUP(G401,祝日一覧!$A:$C,3,FALSE),"")</f>
        <v/>
      </c>
      <c r="H403" s="218" t="str">
        <f>IFERROR(VLOOKUP(H401,祝日一覧!$A:$C,3,FALSE),"")</f>
        <v/>
      </c>
      <c r="I403" s="218" t="str">
        <f>IFERROR(VLOOKUP(I401,祝日一覧!$A:$C,3,FALSE),"")</f>
        <v/>
      </c>
      <c r="J403" s="218" t="str">
        <f>IFERROR(VLOOKUP(J401,祝日一覧!$A:$C,3,FALSE),"")</f>
        <v/>
      </c>
      <c r="K403" s="218" t="str">
        <f>IFERROR(VLOOKUP(K401,祝日一覧!$A:$C,3,FALSE),"")</f>
        <v/>
      </c>
      <c r="L403" s="218" t="str">
        <f>IFERROR(VLOOKUP(L401,祝日一覧!$A:$C,3,FALSE),"")</f>
        <v/>
      </c>
      <c r="M403" s="218" t="str">
        <f>IFERROR(VLOOKUP(M401,祝日一覧!$A:$C,3,FALSE),"")</f>
        <v>建国記念の日</v>
      </c>
      <c r="N403" s="218" t="str">
        <f>IFERROR(VLOOKUP(N401,祝日一覧!$A:$C,3,FALSE),"")</f>
        <v/>
      </c>
      <c r="O403" s="218" t="str">
        <f>IFERROR(VLOOKUP(O401,祝日一覧!$A:$C,3,FALSE),"")</f>
        <v/>
      </c>
      <c r="P403" s="218" t="str">
        <f>IFERROR(VLOOKUP(P401,祝日一覧!$A:$C,3,FALSE),"")</f>
        <v/>
      </c>
      <c r="Q403" s="218" t="str">
        <f>IFERROR(VLOOKUP(Q401,祝日一覧!$A:$C,3,FALSE),"")</f>
        <v/>
      </c>
      <c r="R403" s="218" t="str">
        <f>IFERROR(VLOOKUP(R401,祝日一覧!$A:$C,3,FALSE),"")</f>
        <v/>
      </c>
      <c r="S403" s="218" t="str">
        <f>IFERROR(VLOOKUP(S401,祝日一覧!$A:$C,3,FALSE),"")</f>
        <v/>
      </c>
      <c r="T403" s="218" t="str">
        <f>IFERROR(VLOOKUP(T401,祝日一覧!$A:$C,3,FALSE),"")</f>
        <v/>
      </c>
      <c r="U403" s="218" t="str">
        <f>IFERROR(VLOOKUP(U401,祝日一覧!$A:$C,3,FALSE),"")</f>
        <v/>
      </c>
      <c r="V403" s="218" t="str">
        <f>IFERROR(VLOOKUP(V401,祝日一覧!$A:$C,3,FALSE),"")</f>
        <v/>
      </c>
      <c r="W403" s="218" t="str">
        <f>IFERROR(VLOOKUP(W401,祝日一覧!$A:$C,3,FALSE),"")</f>
        <v/>
      </c>
      <c r="X403" s="218" t="str">
        <f>IFERROR(VLOOKUP(X401,祝日一覧!$A:$C,3,FALSE),"")</f>
        <v/>
      </c>
      <c r="Y403" s="218" t="str">
        <f>IFERROR(VLOOKUP(Y401,祝日一覧!$A:$C,3,FALSE),"")</f>
        <v>天皇誕生日</v>
      </c>
      <c r="Z403" s="218" t="str">
        <f>IFERROR(VLOOKUP(Z401,祝日一覧!$A:$C,3,FALSE),"")</f>
        <v/>
      </c>
      <c r="AA403" s="218" t="str">
        <f>IFERROR(VLOOKUP(AA401,祝日一覧!$A:$C,3,FALSE),"")</f>
        <v/>
      </c>
      <c r="AB403" s="218" t="str">
        <f>IFERROR(VLOOKUP(AB401,祝日一覧!$A:$C,3,FALSE),"")</f>
        <v/>
      </c>
      <c r="AC403" s="218" t="str">
        <f>IFERROR(VLOOKUP(AC401,祝日一覧!$A:$C,3,FALSE),"")</f>
        <v/>
      </c>
      <c r="AD403" s="218" t="str">
        <f>IFERROR(VLOOKUP(AD401,祝日一覧!$A:$C,3,FALSE),"")</f>
        <v/>
      </c>
      <c r="AE403" s="218" t="str">
        <f>IFERROR(VLOOKUP(AE401,祝日一覧!$A:$C,3,FALSE),"")</f>
        <v/>
      </c>
      <c r="AF403" s="218" t="str">
        <f>IFERROR(VLOOKUP(AF401,祝日一覧!$A:$C,3,FALSE),"")</f>
        <v/>
      </c>
      <c r="AG403" s="208" t="str">
        <f>IFERROR(VLOOKUP(AG401,祝日一覧!$A:$C,3,FALSE),"")</f>
        <v/>
      </c>
      <c r="AH403" s="246"/>
      <c r="AI403" s="247"/>
      <c r="AJ403" s="247"/>
      <c r="AK403" s="247"/>
      <c r="AL403" s="248"/>
      <c r="AM403" s="250"/>
      <c r="AN403" s="229"/>
      <c r="AO403" s="232"/>
      <c r="AP403" s="235"/>
      <c r="AQ403" s="238"/>
      <c r="AR403" s="240"/>
      <c r="AS403" s="221"/>
      <c r="AT403" s="222"/>
      <c r="AU403" s="148"/>
      <c r="AV403" s="149"/>
      <c r="AW403" s="40"/>
      <c r="AX403" s="223"/>
      <c r="AY403" s="224"/>
      <c r="AZ403" s="3"/>
      <c r="BA403" s="3"/>
      <c r="BB403" s="3"/>
      <c r="BC403" s="3"/>
      <c r="BD403" s="3"/>
      <c r="BE403" s="3"/>
      <c r="BF403" s="3"/>
      <c r="BG403" s="3"/>
    </row>
    <row r="404" spans="1:59" s="4" customFormat="1" ht="37" customHeight="1" outlineLevel="1" x14ac:dyDescent="0.2">
      <c r="A404" s="3"/>
      <c r="B404" s="226"/>
      <c r="C404" s="219"/>
      <c r="D404" s="219"/>
      <c r="E404" s="219"/>
      <c r="F404" s="219"/>
      <c r="G404" s="219"/>
      <c r="H404" s="219"/>
      <c r="I404" s="219"/>
      <c r="J404" s="219"/>
      <c r="K404" s="219"/>
      <c r="L404" s="219"/>
      <c r="M404" s="219"/>
      <c r="N404" s="219"/>
      <c r="O404" s="219"/>
      <c r="P404" s="219"/>
      <c r="Q404" s="219"/>
      <c r="R404" s="219"/>
      <c r="S404" s="219"/>
      <c r="T404" s="219"/>
      <c r="U404" s="219"/>
      <c r="V404" s="219"/>
      <c r="W404" s="219"/>
      <c r="X404" s="219"/>
      <c r="Y404" s="219"/>
      <c r="Z404" s="219"/>
      <c r="AA404" s="219"/>
      <c r="AB404" s="219"/>
      <c r="AC404" s="219"/>
      <c r="AD404" s="219"/>
      <c r="AE404" s="219"/>
      <c r="AF404" s="219"/>
      <c r="AG404" s="209"/>
      <c r="AH404" s="93" t="str">
        <f>IF($AY402=7,DBCS(1&amp;"日～"&amp;7&amp;"日"),DBCS("前"&amp;DAY(EOMONTH($C400-1,0))-6+$AY402&amp;"日～"&amp;$AY402&amp;"日"))</f>
        <v>１日～７日</v>
      </c>
      <c r="AI404" s="112" t="str">
        <f>DBCS($AY402+1&amp;"日～"&amp;$AY402+7&amp;"日")</f>
        <v>８日～１４日</v>
      </c>
      <c r="AJ404" s="112" t="str">
        <f>DBCS($AY402+8&amp;"日～"&amp;$AY402+14&amp;"日")</f>
        <v>１５日～２１日</v>
      </c>
      <c r="AK404" s="112" t="str">
        <f>DBCS($AY402+15&amp;"日～"&amp;$AY402+21&amp;"日")</f>
        <v>２２日～２８日</v>
      </c>
      <c r="AL404" s="113" t="str">
        <f>IF(AND(AY402=7,AY406=0),"-",IF($AY410=3,"-",DBCS($AY402+22&amp;"日～"&amp;$AY402+28&amp;"日")))</f>
        <v>-</v>
      </c>
      <c r="AM404" s="250"/>
      <c r="AN404" s="229"/>
      <c r="AO404" s="232"/>
      <c r="AP404" s="235"/>
      <c r="AQ404" s="238"/>
      <c r="AR404" s="152"/>
      <c r="AS404" s="147"/>
      <c r="AT404" s="147"/>
      <c r="AU404" s="156"/>
      <c r="AV404" s="156"/>
      <c r="AW404" s="40"/>
      <c r="AX404" s="99" t="s">
        <v>90</v>
      </c>
      <c r="AY404" s="100">
        <f>DAY(EOMONTH(C400,0))</f>
        <v>28</v>
      </c>
      <c r="AZ404" s="3"/>
      <c r="BA404" s="211" t="s">
        <v>105</v>
      </c>
      <c r="BB404" s="212"/>
      <c r="BC404" s="212"/>
      <c r="BD404" s="212"/>
      <c r="BE404" s="212"/>
      <c r="BF404" s="212"/>
      <c r="BG404" s="213"/>
    </row>
    <row r="405" spans="1:59" s="4" customFormat="1" ht="18" customHeight="1" outlineLevel="1" x14ac:dyDescent="0.2">
      <c r="A405" s="3"/>
      <c r="B405" s="226"/>
      <c r="C405" s="219"/>
      <c r="D405" s="219"/>
      <c r="E405" s="219"/>
      <c r="F405" s="219"/>
      <c r="G405" s="219"/>
      <c r="H405" s="219"/>
      <c r="I405" s="219"/>
      <c r="J405" s="219"/>
      <c r="K405" s="219"/>
      <c r="L405" s="219"/>
      <c r="M405" s="219"/>
      <c r="N405" s="219"/>
      <c r="O405" s="219"/>
      <c r="P405" s="219"/>
      <c r="Q405" s="219"/>
      <c r="R405" s="219"/>
      <c r="S405" s="219"/>
      <c r="T405" s="219"/>
      <c r="U405" s="219"/>
      <c r="V405" s="219"/>
      <c r="W405" s="219"/>
      <c r="X405" s="219"/>
      <c r="Y405" s="219"/>
      <c r="Z405" s="219"/>
      <c r="AA405" s="219"/>
      <c r="AB405" s="219"/>
      <c r="AC405" s="219"/>
      <c r="AD405" s="219"/>
      <c r="AE405" s="219"/>
      <c r="AF405" s="219"/>
      <c r="AG405" s="209"/>
      <c r="AH405" s="93" t="str">
        <f ca="1">IF(AH406&gt;=0.285,"達成","未")</f>
        <v>未</v>
      </c>
      <c r="AI405" s="166" t="str">
        <f ca="1">IF(AI406&gt;=0.285,"達成","未")</f>
        <v>未</v>
      </c>
      <c r="AJ405" s="166" t="str">
        <f t="shared" ref="AJ405:AK405" ca="1" si="528">IF(AJ406&gt;=0.285,"達成","未")</f>
        <v>未</v>
      </c>
      <c r="AK405" s="166" t="str">
        <f t="shared" ca="1" si="528"/>
        <v>未</v>
      </c>
      <c r="AL405" s="167" t="str">
        <f ca="1">IF(AL406="-","-",IF(AL406&gt;=0.285,"達成","未"))</f>
        <v>-</v>
      </c>
      <c r="AM405" s="251"/>
      <c r="AN405" s="230"/>
      <c r="AO405" s="233"/>
      <c r="AP405" s="236"/>
      <c r="AQ405" s="239"/>
      <c r="AR405" s="163"/>
      <c r="AS405" s="164"/>
      <c r="AT405" s="164"/>
      <c r="AU405" s="165"/>
      <c r="AV405" s="165"/>
      <c r="AW405" s="40"/>
      <c r="AX405" s="99"/>
      <c r="AY405" s="100"/>
      <c r="AZ405" s="3"/>
      <c r="BA405" s="160"/>
      <c r="BB405" s="161"/>
      <c r="BC405" s="161"/>
      <c r="BD405" s="161"/>
      <c r="BE405" s="161"/>
      <c r="BF405" s="161"/>
      <c r="BG405" s="162"/>
    </row>
    <row r="406" spans="1:59" s="4" customFormat="1" ht="20.149999999999999" customHeight="1" outlineLevel="1" thickBot="1" x14ac:dyDescent="0.25">
      <c r="B406" s="227"/>
      <c r="C406" s="220"/>
      <c r="D406" s="220"/>
      <c r="E406" s="220"/>
      <c r="F406" s="220"/>
      <c r="G406" s="220"/>
      <c r="H406" s="220"/>
      <c r="I406" s="220"/>
      <c r="J406" s="220"/>
      <c r="K406" s="220"/>
      <c r="L406" s="220"/>
      <c r="M406" s="220"/>
      <c r="N406" s="220"/>
      <c r="O406" s="220"/>
      <c r="P406" s="220"/>
      <c r="Q406" s="220"/>
      <c r="R406" s="220"/>
      <c r="S406" s="220"/>
      <c r="T406" s="220"/>
      <c r="U406" s="220"/>
      <c r="V406" s="220"/>
      <c r="W406" s="220"/>
      <c r="X406" s="220"/>
      <c r="Y406" s="220"/>
      <c r="Z406" s="220"/>
      <c r="AA406" s="220"/>
      <c r="AB406" s="220"/>
      <c r="AC406" s="220"/>
      <c r="AD406" s="220"/>
      <c r="AE406" s="220"/>
      <c r="AF406" s="220"/>
      <c r="AG406" s="210"/>
      <c r="AH406" s="114">
        <f ca="1">AVERAGE(AH407:AH412)</f>
        <v>0</v>
      </c>
      <c r="AI406" s="115">
        <f t="shared" ref="AI406:AK406" ca="1" si="529">AVERAGE(AI407:AI412)</f>
        <v>0</v>
      </c>
      <c r="AJ406" s="115">
        <f t="shared" ca="1" si="529"/>
        <v>0</v>
      </c>
      <c r="AK406" s="115">
        <f t="shared" ca="1" si="529"/>
        <v>0</v>
      </c>
      <c r="AL406" s="104" t="str">
        <f ca="1">IFERROR(AVERAGE(AL407:AL412),"-")</f>
        <v>-</v>
      </c>
      <c r="AM406" s="64"/>
      <c r="AN406" s="48">
        <f>AVERAGE(AN407:AN412)</f>
        <v>0</v>
      </c>
      <c r="AO406" s="30" t="str">
        <f>IF(AN406&gt;=0.285,"達成","未")</f>
        <v>未</v>
      </c>
      <c r="AP406" s="71"/>
      <c r="AQ406" s="72">
        <f>AVERAGE(AQ407:AQ412)</f>
        <v>6.0524314882331232E-2</v>
      </c>
      <c r="AR406" s="62" t="s">
        <v>15</v>
      </c>
      <c r="AS406" s="49" t="s">
        <v>16</v>
      </c>
      <c r="AT406" s="50" t="s">
        <v>58</v>
      </c>
      <c r="AU406" s="38" t="s">
        <v>56</v>
      </c>
      <c r="AV406" s="153" t="s">
        <v>57</v>
      </c>
      <c r="AW406" s="60" t="s">
        <v>66</v>
      </c>
      <c r="AX406" s="214" t="s">
        <v>91</v>
      </c>
      <c r="AY406" s="215">
        <f>MOD(AY404-AY402,7)</f>
        <v>0</v>
      </c>
      <c r="AZ406" s="97" t="s">
        <v>106</v>
      </c>
      <c r="BA406" s="111"/>
      <c r="BB406" s="111" t="s">
        <v>83</v>
      </c>
      <c r="BC406" s="111" t="s">
        <v>84</v>
      </c>
      <c r="BD406" s="111" t="s">
        <v>85</v>
      </c>
      <c r="BE406" s="111" t="s">
        <v>86</v>
      </c>
      <c r="BF406" s="111" t="s">
        <v>87</v>
      </c>
      <c r="BG406" s="111" t="s">
        <v>101</v>
      </c>
    </row>
    <row r="407" spans="1:59" s="4" customFormat="1" ht="20.149999999999999" customHeight="1" outlineLevel="1" x14ac:dyDescent="0.2">
      <c r="B407" s="51" t="str">
        <f>IF($R$5&lt;&gt;"",$R$5,"-")</f>
        <v>A</v>
      </c>
      <c r="C407" s="84"/>
      <c r="D407" s="84"/>
      <c r="E407" s="84"/>
      <c r="F407" s="84"/>
      <c r="G407" s="84"/>
      <c r="H407" s="84"/>
      <c r="I407" s="84"/>
      <c r="J407" s="84"/>
      <c r="K407" s="84"/>
      <c r="L407" s="84"/>
      <c r="M407" s="84"/>
      <c r="N407" s="84"/>
      <c r="O407" s="84"/>
      <c r="P407" s="84"/>
      <c r="Q407" s="84"/>
      <c r="R407" s="84"/>
      <c r="S407" s="84"/>
      <c r="T407" s="84"/>
      <c r="U407" s="84"/>
      <c r="V407" s="84"/>
      <c r="W407" s="84"/>
      <c r="X407" s="84"/>
      <c r="Y407" s="84"/>
      <c r="Z407" s="84"/>
      <c r="AA407" s="84"/>
      <c r="AB407" s="84"/>
      <c r="AC407" s="84"/>
      <c r="AD407" s="84"/>
      <c r="AE407" s="84"/>
      <c r="AF407" s="84"/>
      <c r="AG407" s="61"/>
      <c r="AH407" s="122">
        <f ca="1">IFERROR(IF(B407="-","-",IF(AY402=7,COUNTIF(OFFSET($C407,0,0,1,$AY402),"○")/(7-BB407),(COUNTIF(OFFSET($C407,0,0,1,$AY402),"○")+COUNTIF(OFFSET($C407,-14,DAY(EOMONTH(C400-1,0))-7+$AY402,1,7-$AY402),"○"))/(7-BB407))),"-")</f>
        <v>0</v>
      </c>
      <c r="AI407" s="116">
        <f ca="1">IF($B407="-","-",COUNTIF(OFFSET($C407,0,$AY402,1,7),"○")/7-BC407)</f>
        <v>0</v>
      </c>
      <c r="AJ407" s="145">
        <f ca="1">IF($B407="-","-",COUNTIF(OFFSET($C407,0,$AY402,1,7),"○")/7-BD407)</f>
        <v>0</v>
      </c>
      <c r="AK407" s="145">
        <f ca="1">IF($B407="-","-",COUNTIF(OFFSET($C407,0,$AY402,1,7),"○")/7-BE407)</f>
        <v>0</v>
      </c>
      <c r="AL407" s="146" t="str">
        <f ca="1">IF($B407="-","-",IF((AY410+SIGN(AY402))&lt;5,"-",COUNTIF(OFFSET(C407,0,AY402+21,1,7),"○")/(7-BF407)))</f>
        <v>-</v>
      </c>
      <c r="AM407" s="65">
        <f>AU407</f>
        <v>0</v>
      </c>
      <c r="AN407" s="41">
        <f>IFERROR(AM407/AS407,"")</f>
        <v>0</v>
      </c>
      <c r="AO407" s="67" t="str">
        <f t="shared" ref="AO407:AO412" si="530">IFERROR(IF(B407="-",B407,IF(AM407/AS407&gt;=0.285,"達成","未")),"-")</f>
        <v>未</v>
      </c>
      <c r="AP407" s="73">
        <f t="shared" ref="AP407:AP412" si="531">AV407</f>
        <v>58</v>
      </c>
      <c r="AQ407" s="74">
        <f>IFERROR(AP407/AT407,"")</f>
        <v>6.6437571592210767E-2</v>
      </c>
      <c r="AR407" s="150">
        <f>COUNT(C401:AG401)</f>
        <v>28</v>
      </c>
      <c r="AS407" s="157">
        <f t="shared" ref="AS407:AS412" si="532">IF(OR(B407="-",B407=""),0,IFERROR(AR407-COUNTIF(C407:AG407,"外"),))</f>
        <v>28</v>
      </c>
      <c r="AT407" s="151">
        <f t="shared" ref="AT407:AT412" si="533">AS407+AT393</f>
        <v>873</v>
      </c>
      <c r="AU407" s="151">
        <f t="shared" ref="AU407:AU412" si="534">COUNTIF(C407:AG407,"○")</f>
        <v>0</v>
      </c>
      <c r="AV407" s="151">
        <f t="shared" ref="AV407:AV412" si="535">AV393+AU407</f>
        <v>58</v>
      </c>
      <c r="AW407" s="98">
        <f>IF(C400&gt;DATE($K$6,$M$6,1),0,IF(SUM(AS407:AS412)=0,1,IF(AO406="達成",1,0)))</f>
        <v>0</v>
      </c>
      <c r="AX407" s="214"/>
      <c r="AY407" s="215"/>
      <c r="AZ407" s="98">
        <f>IF(C400&gt;DATE($K$6,$M$6,1),0,IF(SUM(AS407:AS412)=0,1,IF(AND(AH406&gt;0.285,AI406&gt;0.285,AJ406&gt;0.285,AK406&gt;0.285,AL406&gt;0.285),1,0)))</f>
        <v>0</v>
      </c>
      <c r="BA407" s="111" t="s">
        <v>95</v>
      </c>
      <c r="BB407" s="111">
        <f ca="1">IF(AY402=7,COUNTIF(OFFSET($C407,0,0,1,$AY402),"外"),COUNTIF(OFFSET($C407,0,0,1,$AY402),"外")+COUNTIF(OFFSET($C407,-13,DAY(EOMONTH(C400-1,0))-7+$AY402,1,7-$AY402),"外"))</f>
        <v>0</v>
      </c>
      <c r="BC407" s="111">
        <f ca="1">COUNTIF(OFFSET($C407,0,$AY402,1,7),"外")</f>
        <v>0</v>
      </c>
      <c r="BD407" s="111">
        <f ca="1">COUNTIF(OFFSET($C407,0,$AY402+7,1,7),"外")</f>
        <v>0</v>
      </c>
      <c r="BE407" s="111">
        <f ca="1">COUNTIF(OFFSET($C407,0,$AY402+14,1,7),"外")</f>
        <v>0</v>
      </c>
      <c r="BF407" s="111">
        <f ca="1">COUNTIF(OFFSET(C407,0,AY402+21,1,7),"外")</f>
        <v>0</v>
      </c>
      <c r="BG407" s="111">
        <f ca="1">SUM(BB407:BF407)</f>
        <v>0</v>
      </c>
    </row>
    <row r="408" spans="1:59" s="4" customFormat="1" ht="20.149999999999999" customHeight="1" outlineLevel="1" x14ac:dyDescent="0.2">
      <c r="B408" s="45" t="str">
        <f>IF($S$5&lt;&gt;"",$S$5,"-")</f>
        <v>B</v>
      </c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78"/>
      <c r="AH408" s="90">
        <f ca="1">IFERROR(IF(B393="-","-",IF(AY402=7,COUNTIF(OFFSET($C408,0,0,1,$AY402),"○")/(7-BB408),(COUNTIF(OFFSET($C408,0,0,1,$AY402),"○")+COUNTIF(OFFSET($C408,-14,DAY(EOMONTH(C400-1,0))-7+$AY402,1,7-$AY402),"○"))/(7-BB408))),"-")</f>
        <v>0</v>
      </c>
      <c r="AI408" s="89">
        <f ca="1">IF(B408="-","-",COUNTIF(OFFSET($C408,0,$AY402,1,7),"○")/7-BC408)</f>
        <v>0</v>
      </c>
      <c r="AJ408" s="89">
        <f ca="1">IF($B408="-","-",COUNTIF(OFFSET($C408,0,$AY403,1,7),"○")/7-BD408)</f>
        <v>0</v>
      </c>
      <c r="AK408" s="89">
        <f ca="1">IF($B408="-","-",COUNTIF(OFFSET($C408,0,$AY402,1,7),"○")/7-BE408)</f>
        <v>0</v>
      </c>
      <c r="AL408" s="105" t="str">
        <f ca="1">IF($B408="-","-",IF((AY410+SIGN(AY402))&lt;5,"-",COUNTIF(OFFSET(C408,0,AY402+21,1,7),"○")/(7-BF408)))</f>
        <v>-</v>
      </c>
      <c r="AM408" s="154">
        <f t="shared" ref="AM408:AM410" si="536">AU408</f>
        <v>0</v>
      </c>
      <c r="AN408" s="41">
        <f t="shared" ref="AN408" si="537">IFERROR(AM408/AS408,"")</f>
        <v>0</v>
      </c>
      <c r="AO408" s="66" t="str">
        <f t="shared" si="530"/>
        <v>未</v>
      </c>
      <c r="AP408" s="155">
        <f t="shared" si="531"/>
        <v>49</v>
      </c>
      <c r="AQ408" s="75">
        <f t="shared" ref="AQ408:AQ410" si="538">IFERROR(AP408/AT408,"")</f>
        <v>5.6581986143187067E-2</v>
      </c>
      <c r="AR408" s="150">
        <f>COUNT(C401:AG401)</f>
        <v>28</v>
      </c>
      <c r="AS408" s="157">
        <f t="shared" si="532"/>
        <v>28</v>
      </c>
      <c r="AT408" s="151">
        <f t="shared" si="533"/>
        <v>866</v>
      </c>
      <c r="AU408" s="151">
        <f t="shared" si="534"/>
        <v>0</v>
      </c>
      <c r="AV408" s="151">
        <f t="shared" si="535"/>
        <v>49</v>
      </c>
      <c r="AW408" s="40"/>
      <c r="AX408" s="216" t="s">
        <v>92</v>
      </c>
      <c r="AY408" s="196">
        <f>SIGN(AY402)+SIGN(AY406)+AY410</f>
        <v>4</v>
      </c>
      <c r="BA408" s="111" t="s">
        <v>96</v>
      </c>
      <c r="BB408" s="111">
        <f ca="1">IF(AY402=7,COUNTIF(OFFSET($C408,0,0,1,$AY402),"外"),COUNTIF(OFFSET($C408,0,0,1,$AY402),"外")+COUNTIF(OFFSET($C408,-13,DAY(EOMONTH(C400-1,0))-7+$AY402,1,7-$AY402),"外"))</f>
        <v>0</v>
      </c>
      <c r="BC408" s="111">
        <f ca="1">COUNTIF(OFFSET($C408,0,$AY402,1,7),"外")</f>
        <v>0</v>
      </c>
      <c r="BD408" s="111">
        <f ca="1">COUNTIF(OFFSET($C408,0,$AY402+7,1,7),"外")</f>
        <v>0</v>
      </c>
      <c r="BE408" s="111">
        <f ca="1">COUNTIF(OFFSET($C408,0,$AY402+14,1,7),"外")</f>
        <v>0</v>
      </c>
      <c r="BF408" s="111">
        <f ca="1">COUNTIF(OFFSET(C408,0,AY402+21,1,7),"外")</f>
        <v>0</v>
      </c>
      <c r="BG408" s="111">
        <f t="shared" ref="BG408:BG410" ca="1" si="539">SUM(BB408:BF408)</f>
        <v>0</v>
      </c>
    </row>
    <row r="409" spans="1:59" s="4" customFormat="1" ht="20.149999999999999" customHeight="1" outlineLevel="1" x14ac:dyDescent="0.2">
      <c r="B409" s="45" t="str">
        <f>IF($T$5&lt;&gt;"",$T$5,"-")</f>
        <v>C</v>
      </c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78"/>
      <c r="AH409" s="90">
        <f ca="1">IFERROR(IF(B409="-","-",IF(AY402=7,COUNTIF(OFFSET($C409,0,0,1,$AY402),"○")/(7-BB409),(COUNTIF(OFFSET($C409,0,0,1,$AY402),"○")+COUNTIF(OFFSET($C409,-14,DAY(EOMONTH(C400-1,0))-7+$AY402,1,7-$AY402),"○"))/(7-BB409))),"-")</f>
        <v>0</v>
      </c>
      <c r="AI409" s="89">
        <f ca="1">IF(B409="-","-",COUNTIF(OFFSET($C409,0,$AY402,1,7),"○")/7-BC409)</f>
        <v>0</v>
      </c>
      <c r="AJ409" s="89">
        <f ca="1">IF($B409="-","-",COUNTIF(OFFSET($C409,0,$AY402,1,7),"○")/7-BD409)</f>
        <v>0</v>
      </c>
      <c r="AK409" s="89">
        <f ca="1">IF($B409="-","-",COUNTIF(OFFSET($C409,0,$AY402,1,7),"○")/7-BE409)</f>
        <v>0</v>
      </c>
      <c r="AL409" s="105" t="str">
        <f ca="1">IF($B409="-","-",IF((AY410+SIGN(AY402))&lt;5,"-",COUNTIF(OFFSET(C409,0,AY402+21,1,7),"○")/(7-BF409)))</f>
        <v>-</v>
      </c>
      <c r="AM409" s="154">
        <f t="shared" si="536"/>
        <v>0</v>
      </c>
      <c r="AN409" s="41">
        <f>IFERROR(AM409/AS409,"")</f>
        <v>0</v>
      </c>
      <c r="AO409" s="66" t="str">
        <f t="shared" si="530"/>
        <v>未</v>
      </c>
      <c r="AP409" s="155">
        <f t="shared" si="531"/>
        <v>51</v>
      </c>
      <c r="AQ409" s="75">
        <f t="shared" si="538"/>
        <v>5.8553386911595867E-2</v>
      </c>
      <c r="AR409" s="150">
        <f>COUNT(C401:AG401)</f>
        <v>28</v>
      </c>
      <c r="AS409" s="157">
        <f t="shared" si="532"/>
        <v>28</v>
      </c>
      <c r="AT409" s="151">
        <f t="shared" si="533"/>
        <v>871</v>
      </c>
      <c r="AU409" s="151">
        <f t="shared" si="534"/>
        <v>0</v>
      </c>
      <c r="AV409" s="151">
        <f t="shared" si="535"/>
        <v>51</v>
      </c>
      <c r="AW409" s="40"/>
      <c r="AX409" s="217"/>
      <c r="AY409" s="197"/>
      <c r="BA409" s="111" t="s">
        <v>97</v>
      </c>
      <c r="BB409" s="111">
        <f ca="1">IF(AY402=7,COUNTIF(OFFSET($C409,0,0,1,$AY402),"外"),COUNTIF(OFFSET($C409,0,0,1,$AY402),"外")+COUNTIF(OFFSET($C409,-13,DAY(EOMONTH(C400-1,0))-7+$AY402,1,7-$AY402),"外"))</f>
        <v>0</v>
      </c>
      <c r="BC409" s="111">
        <f ca="1">COUNTIF(OFFSET($C409,0,$AY402,1,7),"外")</f>
        <v>0</v>
      </c>
      <c r="BD409" s="111">
        <f ca="1">COUNTIF(OFFSET($C409,0,$AY402+7,1,7),"外")</f>
        <v>0</v>
      </c>
      <c r="BE409" s="111">
        <f ca="1">COUNTIF(OFFSET($C409,0,$AY402+14,1,7),"外")</f>
        <v>0</v>
      </c>
      <c r="BF409" s="111">
        <f ca="1">COUNTIF(OFFSET(C409,0,AY402+21,1,7),"外")</f>
        <v>0</v>
      </c>
      <c r="BG409" s="111">
        <f t="shared" ca="1" si="539"/>
        <v>0</v>
      </c>
    </row>
    <row r="410" spans="1:59" s="4" customFormat="1" ht="20.149999999999999" customHeight="1" outlineLevel="1" x14ac:dyDescent="0.2">
      <c r="B410" s="45" t="str">
        <f>IF($U$5&lt;&gt;"",$U$5,"-")</f>
        <v>-</v>
      </c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78"/>
      <c r="AH410" s="90" t="str">
        <f ca="1">IFERROR(IF(B410="-","-",IF(AY402=7,COUNTIF(OFFSET($C410,0,0,1,$AY402),"○")/(7-BB410),(COUNTIF(OFFSET($C410,0,0,1,$AY402),"○")+COUNTIF(OFFSET($C410,-14,DAY(EOMONTH(C400-1,0))-7+$AY402,1,7-$AY402),"○"))/(7-BB410))),"-")</f>
        <v>-</v>
      </c>
      <c r="AI410" s="89" t="str">
        <f ca="1">IF(B410="-","-",COUNTIF(OFFSET($C410,0,$AY402,1,7),"○")/7-BC410)</f>
        <v>-</v>
      </c>
      <c r="AJ410" s="89" t="str">
        <f ca="1">IF($B410="-","-",COUNTIF(OFFSET($C410,0,$AY402,1,7),"○")/7-BD410)</f>
        <v>-</v>
      </c>
      <c r="AK410" s="89" t="str">
        <f ca="1">IF($B410="-","-",COUNTIF(OFFSET($C410,0,$AY402,1,7),"○")/7-BE410)</f>
        <v>-</v>
      </c>
      <c r="AL410" s="105" t="str">
        <f ca="1">IF($B410="-","-",IF((AY410+SIGN(AY402))&lt;5,"-",COUNTIF(OFFSET(C410,0,AY402+21,1,7),"○")/(7-BF410)))</f>
        <v>-</v>
      </c>
      <c r="AM410" s="154">
        <f t="shared" si="536"/>
        <v>0</v>
      </c>
      <c r="AN410" s="41" t="str">
        <f t="shared" ref="AN410:AN411" si="540">IFERROR(AM410/AS410,"")</f>
        <v/>
      </c>
      <c r="AO410" s="66" t="str">
        <f t="shared" si="530"/>
        <v>-</v>
      </c>
      <c r="AP410" s="155">
        <f t="shared" si="531"/>
        <v>0</v>
      </c>
      <c r="AQ410" s="75" t="str">
        <f t="shared" si="538"/>
        <v/>
      </c>
      <c r="AR410" s="150">
        <f>COUNT(C401:AG401)</f>
        <v>28</v>
      </c>
      <c r="AS410" s="157">
        <f t="shared" si="532"/>
        <v>0</v>
      </c>
      <c r="AT410" s="151">
        <f t="shared" si="533"/>
        <v>0</v>
      </c>
      <c r="AU410" s="151">
        <f t="shared" si="534"/>
        <v>0</v>
      </c>
      <c r="AV410" s="151">
        <f t="shared" si="535"/>
        <v>0</v>
      </c>
      <c r="AW410" s="40"/>
      <c r="AX410" s="194" t="s">
        <v>93</v>
      </c>
      <c r="AY410" s="196">
        <f>ROUNDDOWN((AY404-AY402)/7,0)</f>
        <v>3</v>
      </c>
      <c r="BA410" s="111" t="s">
        <v>98</v>
      </c>
      <c r="BB410" s="111">
        <f ca="1">IF(AY402=7,COUNTIF(OFFSET($C410,0,0,1,$AY402),"外"),COUNTIF(OFFSET($C410,0,0,1,$AY402),"外")+COUNTIF(OFFSET($C410,-13,DAY(EOMONTH(C400-1,0))-7+$AY402,1,7-$AY402),"外"))</f>
        <v>0</v>
      </c>
      <c r="BC410" s="111">
        <f ca="1">COUNTIF(OFFSET($C410,0,$AY402,1,7),"外")</f>
        <v>0</v>
      </c>
      <c r="BD410" s="111">
        <f ca="1">COUNTIF(OFFSET($C410,0,$AY402+7,1,7),"外")</f>
        <v>0</v>
      </c>
      <c r="BE410" s="111">
        <f ca="1">COUNTIF(OFFSET($C410,0,$AY402+14,1,7),"外")</f>
        <v>0</v>
      </c>
      <c r="BF410" s="111">
        <f ca="1">COUNTIF(OFFSET(C410,0,AY402+21,1,7),"外")</f>
        <v>0</v>
      </c>
      <c r="BG410" s="111">
        <f t="shared" ca="1" si="539"/>
        <v>0</v>
      </c>
    </row>
    <row r="411" spans="1:59" s="4" customFormat="1" ht="20.149999999999999" customHeight="1" outlineLevel="1" x14ac:dyDescent="0.2">
      <c r="B411" s="45" t="str">
        <f>IF($V$5&lt;&gt;"",$V$5,"-")</f>
        <v>-</v>
      </c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78"/>
      <c r="AH411" s="90" t="str">
        <f ca="1">IFERROR(IF(B411="-","-",IF(AY402=7,COUNTIF(OFFSET($C411,0,0,1,$AY402),"○")/(7-BB411),(COUNTIF(OFFSET($C411,0,0,1,$AY402),"○")+COUNTIF(OFFSET($C411,-14,DAY(EOMONTH(C400-1,0))-7+$AY402,1,7-$AY402),"○"))/(7-BB411))),"-")</f>
        <v>-</v>
      </c>
      <c r="AI411" s="89" t="str">
        <f ca="1">IF(B411="-","-",COUNTIF(OFFSET($C411,0,$AY402,1,7),"○")/7-BC411)</f>
        <v>-</v>
      </c>
      <c r="AJ411" s="89" t="str">
        <f ca="1">IF($B411="-","-",COUNTIF(OFFSET($C411,0,$AY402,1,7),"○")/7-BD411)</f>
        <v>-</v>
      </c>
      <c r="AK411" s="89" t="str">
        <f ca="1">IF($B411="-","-",COUNTIF(OFFSET($C411,0,$AY402,1,7),"○")/7-BE411)</f>
        <v>-</v>
      </c>
      <c r="AL411" s="105" t="str">
        <f ca="1">IF($B411="-","-",IF((AY410+SIGN(AY402))&lt;5,"-",COUNTIF(OFFSET(C411,0,AY402+21,1,7),"○")/(7-BF411)))</f>
        <v>-</v>
      </c>
      <c r="AM411" s="154">
        <f>AU411</f>
        <v>0</v>
      </c>
      <c r="AN411" s="41" t="str">
        <f t="shared" si="540"/>
        <v/>
      </c>
      <c r="AO411" s="66" t="str">
        <f t="shared" si="530"/>
        <v>-</v>
      </c>
      <c r="AP411" s="155">
        <f t="shared" si="531"/>
        <v>0</v>
      </c>
      <c r="AQ411" s="75" t="str">
        <f>IFERROR(AP411/AT411,"")</f>
        <v/>
      </c>
      <c r="AR411" s="150">
        <f>COUNT(C401:AG401)</f>
        <v>28</v>
      </c>
      <c r="AS411" s="157">
        <f t="shared" si="532"/>
        <v>0</v>
      </c>
      <c r="AT411" s="151">
        <f t="shared" si="533"/>
        <v>0</v>
      </c>
      <c r="AU411" s="151">
        <f t="shared" si="534"/>
        <v>0</v>
      </c>
      <c r="AV411" s="151">
        <f t="shared" si="535"/>
        <v>0</v>
      </c>
      <c r="AW411" s="40"/>
      <c r="AX411" s="195"/>
      <c r="AY411" s="197"/>
      <c r="BA411" s="111" t="s">
        <v>99</v>
      </c>
      <c r="BB411" s="111">
        <f ca="1">IF(AY402=7,COUNTIF(OFFSET($C411,0,0,1,$AY402),"外"),COUNTIF(OFFSET($C411,0,0,1,$AY402),"外")+COUNTIF(OFFSET($C411,-13,DAY(EOMONTH(C400-1,0))-7+$AY402,1,7-$AY402),"外"))</f>
        <v>0</v>
      </c>
      <c r="BC411" s="111">
        <f ca="1">COUNTIF(OFFSET($C411,0,$AY402,1,7),"外")</f>
        <v>0</v>
      </c>
      <c r="BD411" s="111">
        <f ca="1">COUNTIF(OFFSET($C411,0,$AY402+7,1,7),"外")</f>
        <v>0</v>
      </c>
      <c r="BE411" s="111">
        <f ca="1">COUNTIF(OFFSET($C411,0,$AY402+14,1,7),"外")</f>
        <v>0</v>
      </c>
      <c r="BF411" s="111">
        <f ca="1">COUNTIF(OFFSET(C411,0,AY402+21,1,7),"外")</f>
        <v>0</v>
      </c>
      <c r="BG411" s="111">
        <f ca="1">SUM(BB411:BF411)</f>
        <v>0</v>
      </c>
    </row>
    <row r="412" spans="1:59" s="4" customFormat="1" ht="20.149999999999999" customHeight="1" outlineLevel="1" thickBot="1" x14ac:dyDescent="0.25">
      <c r="B412" s="46" t="str">
        <f>IF($W$5&lt;&gt;"",$W$5,"-")</f>
        <v>-</v>
      </c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55"/>
      <c r="AH412" s="91" t="str">
        <f ca="1">IFERROR(IF(B412="-","-",IF(AY402=7,COUNTIF(OFFSET($C412,0,0,1,$AY402),"○")/(7-BB412),(COUNTIF(OFFSET($C412,0,0,1,$AY402),"○")+COUNTIF(OFFSET($C412,-14,DAY(EOMONTH(C400-1,0))-7+$AY402,1,7-$AY402),"○"))/(7-BB412))),"-")</f>
        <v>-</v>
      </c>
      <c r="AI412" s="92" t="str">
        <f ca="1">IF(B412="-","-",COUNTIF(OFFSET($C412,0,$AY402,1,7),"○")/7-BC412)</f>
        <v>-</v>
      </c>
      <c r="AJ412" s="92" t="str">
        <f ca="1">IF($B412="-","-",COUNTIF(OFFSET($C412,0,$AY402,1,7),"○")/7-BD412)</f>
        <v>-</v>
      </c>
      <c r="AK412" s="92" t="str">
        <f ca="1">IF($B412="-","-",COUNTIF(OFFSET($C412,0,$AY402,1,7),"○")/7-BE412)</f>
        <v>-</v>
      </c>
      <c r="AL412" s="106" t="str">
        <f ca="1">IF($B412="-","-",IF((AY410+SIGN(AY402))&lt;5,"-",COUNTIF(OFFSET(C412,0,AY402+21,1,7),"○")/(7-BF412)))</f>
        <v>-</v>
      </c>
      <c r="AM412" s="64">
        <f t="shared" ref="AM412" si="541">AU412</f>
        <v>0</v>
      </c>
      <c r="AN412" s="48" t="str">
        <f>IFERROR(AM412/AS412,"")</f>
        <v/>
      </c>
      <c r="AO412" s="30" t="str">
        <f t="shared" si="530"/>
        <v>-</v>
      </c>
      <c r="AP412" s="71">
        <f t="shared" si="531"/>
        <v>0</v>
      </c>
      <c r="AQ412" s="72" t="str">
        <f t="shared" ref="AQ412" si="542">IFERROR(AP412/AT412,"")</f>
        <v/>
      </c>
      <c r="AR412" s="150">
        <f>COUNT(C401:AG401)</f>
        <v>28</v>
      </c>
      <c r="AS412" s="157">
        <f t="shared" si="532"/>
        <v>0</v>
      </c>
      <c r="AT412" s="151">
        <f t="shared" si="533"/>
        <v>0</v>
      </c>
      <c r="AU412" s="151">
        <f t="shared" si="534"/>
        <v>0</v>
      </c>
      <c r="AV412" s="151">
        <f t="shared" si="535"/>
        <v>0</v>
      </c>
      <c r="AW412" s="40"/>
      <c r="AX412" s="101"/>
      <c r="AY412" s="102"/>
      <c r="BA412" s="111" t="s">
        <v>100</v>
      </c>
      <c r="BB412" s="111">
        <f ca="1">IF(AY402=7,COUNTIF(OFFSET($C412,0,0,1,$AY402),"外"),COUNTIF(OFFSET($C412,0,0,1,$AY402),"外")+COUNTIF(OFFSET($C412,-13,DAY(EOMONTH(C400-1,0))-7+$AY402,1,7-$AY402),"外"))</f>
        <v>0</v>
      </c>
      <c r="BC412" s="111">
        <f ca="1">COUNTIF(OFFSET($C412,0,$AY402,1,7),"外")</f>
        <v>0</v>
      </c>
      <c r="BD412" s="111">
        <f ca="1">COUNTIF(OFFSET($C412,0,$AY402+7,1,7),"外")</f>
        <v>0</v>
      </c>
      <c r="BE412" s="111">
        <f ca="1">COUNTIF(OFFSET($C412,0,$AY402+14,1,7),"外")</f>
        <v>0</v>
      </c>
      <c r="BF412" s="111">
        <f ca="1">COUNTIF(OFFSET(C412,0,AY402+21,1,7),"外")</f>
        <v>0</v>
      </c>
      <c r="BG412" s="111">
        <f t="shared" ref="BG412" ca="1" si="543">SUM(BB412:BF412)</f>
        <v>0</v>
      </c>
    </row>
    <row r="413" spans="1:59" ht="13.5" outlineLevel="1" thickBot="1" x14ac:dyDescent="0.25">
      <c r="AV413" s="32"/>
    </row>
    <row r="414" spans="1:59" s="4" customFormat="1" ht="13" customHeight="1" outlineLevel="1" x14ac:dyDescent="0.2">
      <c r="A414" s="2"/>
      <c r="B414" s="83" t="s">
        <v>0</v>
      </c>
      <c r="C414" s="252">
        <f>DATE(YEAR(C400),MONTH(C400)+1,DAY(C400))</f>
        <v>46447</v>
      </c>
      <c r="D414" s="253"/>
      <c r="E414" s="253"/>
      <c r="F414" s="253"/>
      <c r="G414" s="253"/>
      <c r="H414" s="253"/>
      <c r="I414" s="253"/>
      <c r="J414" s="253"/>
      <c r="K414" s="253"/>
      <c r="L414" s="253"/>
      <c r="M414" s="253"/>
      <c r="N414" s="253"/>
      <c r="O414" s="253"/>
      <c r="P414" s="253"/>
      <c r="Q414" s="253"/>
      <c r="R414" s="253"/>
      <c r="S414" s="253"/>
      <c r="T414" s="253"/>
      <c r="U414" s="253"/>
      <c r="V414" s="253"/>
      <c r="W414" s="253"/>
      <c r="X414" s="253"/>
      <c r="Y414" s="253"/>
      <c r="Z414" s="253"/>
      <c r="AA414" s="253"/>
      <c r="AB414" s="253"/>
      <c r="AC414" s="253"/>
      <c r="AD414" s="253"/>
      <c r="AE414" s="253"/>
      <c r="AF414" s="253"/>
      <c r="AG414" s="253"/>
      <c r="AH414" s="254" t="s">
        <v>113</v>
      </c>
      <c r="AI414" s="255"/>
      <c r="AJ414" s="255"/>
      <c r="AK414" s="255"/>
      <c r="AL414" s="256"/>
      <c r="AM414" s="260" t="s">
        <v>46</v>
      </c>
      <c r="AN414" s="261"/>
      <c r="AO414" s="262"/>
      <c r="AP414" s="266" t="s">
        <v>11</v>
      </c>
      <c r="AQ414" s="267"/>
      <c r="AR414" s="270" t="s">
        <v>15</v>
      </c>
      <c r="AS414" s="206" t="s">
        <v>16</v>
      </c>
      <c r="AT414" s="221" t="s">
        <v>17</v>
      </c>
      <c r="AU414" s="241"/>
      <c r="AV414" s="241"/>
      <c r="AW414" s="40"/>
      <c r="AX414" s="242" t="s">
        <v>88</v>
      </c>
      <c r="AY414" s="243"/>
      <c r="AZ414" s="2"/>
      <c r="BA414" s="2"/>
      <c r="BB414" s="2"/>
      <c r="BC414" s="2"/>
      <c r="BD414" s="2"/>
      <c r="BE414" s="2"/>
      <c r="BF414" s="2"/>
      <c r="BG414" s="2"/>
    </row>
    <row r="415" spans="1:59" s="4" customFormat="1" ht="13" customHeight="1" outlineLevel="1" x14ac:dyDescent="0.2">
      <c r="A415" s="2"/>
      <c r="B415" s="10" t="s">
        <v>1</v>
      </c>
      <c r="C415" s="11">
        <f>DATE(YEAR(C414),MONTH(C414),DAY(C414))</f>
        <v>46447</v>
      </c>
      <c r="D415" s="11">
        <f>IF(MONTH(DATE(YEAR(C415),MONTH(C415),DAY(C415)+1))=MONTH($C414),DATE(YEAR(C415),MONTH(C415),DAY(C415)+1),"")</f>
        <v>46448</v>
      </c>
      <c r="E415" s="11">
        <f t="shared" ref="E415:AG415" si="544">IF(MONTH(DATE(YEAR(D415),MONTH(D415),DAY(D415)+1))=MONTH($C414),DATE(YEAR(D415),MONTH(D415),DAY(D415)+1),"")</f>
        <v>46449</v>
      </c>
      <c r="F415" s="16">
        <f t="shared" si="544"/>
        <v>46450</v>
      </c>
      <c r="G415" s="11">
        <f t="shared" si="544"/>
        <v>46451</v>
      </c>
      <c r="H415" s="11">
        <f t="shared" si="544"/>
        <v>46452</v>
      </c>
      <c r="I415" s="11">
        <f t="shared" si="544"/>
        <v>46453</v>
      </c>
      <c r="J415" s="11">
        <f t="shared" si="544"/>
        <v>46454</v>
      </c>
      <c r="K415" s="11">
        <f t="shared" si="544"/>
        <v>46455</v>
      </c>
      <c r="L415" s="11">
        <f t="shared" si="544"/>
        <v>46456</v>
      </c>
      <c r="M415" s="11">
        <f t="shared" si="544"/>
        <v>46457</v>
      </c>
      <c r="N415" s="11">
        <f t="shared" si="544"/>
        <v>46458</v>
      </c>
      <c r="O415" s="11">
        <f t="shared" si="544"/>
        <v>46459</v>
      </c>
      <c r="P415" s="11">
        <f t="shared" si="544"/>
        <v>46460</v>
      </c>
      <c r="Q415" s="11">
        <f t="shared" si="544"/>
        <v>46461</v>
      </c>
      <c r="R415" s="11">
        <f t="shared" si="544"/>
        <v>46462</v>
      </c>
      <c r="S415" s="11">
        <f t="shared" si="544"/>
        <v>46463</v>
      </c>
      <c r="T415" s="11">
        <f t="shared" si="544"/>
        <v>46464</v>
      </c>
      <c r="U415" s="11">
        <f t="shared" si="544"/>
        <v>46465</v>
      </c>
      <c r="V415" s="11">
        <f t="shared" si="544"/>
        <v>46466</v>
      </c>
      <c r="W415" s="11">
        <f t="shared" si="544"/>
        <v>46467</v>
      </c>
      <c r="X415" s="11">
        <f t="shared" si="544"/>
        <v>46468</v>
      </c>
      <c r="Y415" s="11">
        <f t="shared" si="544"/>
        <v>46469</v>
      </c>
      <c r="Z415" s="11">
        <f t="shared" si="544"/>
        <v>46470</v>
      </c>
      <c r="AA415" s="11">
        <f t="shared" si="544"/>
        <v>46471</v>
      </c>
      <c r="AB415" s="11">
        <f t="shared" si="544"/>
        <v>46472</v>
      </c>
      <c r="AC415" s="11">
        <f t="shared" si="544"/>
        <v>46473</v>
      </c>
      <c r="AD415" s="11">
        <f t="shared" si="544"/>
        <v>46474</v>
      </c>
      <c r="AE415" s="11">
        <f t="shared" si="544"/>
        <v>46475</v>
      </c>
      <c r="AF415" s="11">
        <f t="shared" si="544"/>
        <v>46476</v>
      </c>
      <c r="AG415" s="29">
        <f t="shared" si="544"/>
        <v>46477</v>
      </c>
      <c r="AH415" s="257"/>
      <c r="AI415" s="258"/>
      <c r="AJ415" s="258"/>
      <c r="AK415" s="258"/>
      <c r="AL415" s="259"/>
      <c r="AM415" s="263"/>
      <c r="AN415" s="264"/>
      <c r="AO415" s="265"/>
      <c r="AP415" s="268"/>
      <c r="AQ415" s="269"/>
      <c r="AR415" s="271"/>
      <c r="AS415" s="207"/>
      <c r="AT415" s="221"/>
      <c r="AU415" s="241"/>
      <c r="AV415" s="241"/>
      <c r="AW415" s="40"/>
      <c r="AX415" s="244"/>
      <c r="AY415" s="245"/>
      <c r="AZ415" s="2"/>
      <c r="BA415" s="2"/>
      <c r="BB415" s="2"/>
      <c r="BC415" s="2"/>
      <c r="BD415" s="2"/>
      <c r="BE415" s="2"/>
      <c r="BF415" s="2"/>
      <c r="BG415" s="2"/>
    </row>
    <row r="416" spans="1:59" s="4" customFormat="1" ht="13" customHeight="1" outlineLevel="1" x14ac:dyDescent="0.2">
      <c r="A416" s="2"/>
      <c r="B416" s="10" t="s">
        <v>2</v>
      </c>
      <c r="C416" s="12" t="str">
        <f t="shared" ref="C416:AG416" si="545">TEXT(C415,"aaa")</f>
        <v>月</v>
      </c>
      <c r="D416" s="12" t="str">
        <f t="shared" si="545"/>
        <v>火</v>
      </c>
      <c r="E416" s="12" t="str">
        <f t="shared" si="545"/>
        <v>水</v>
      </c>
      <c r="F416" s="17" t="str">
        <f t="shared" si="545"/>
        <v>木</v>
      </c>
      <c r="G416" s="12" t="str">
        <f t="shared" si="545"/>
        <v>金</v>
      </c>
      <c r="H416" s="12" t="str">
        <f t="shared" si="545"/>
        <v>土</v>
      </c>
      <c r="I416" s="12" t="str">
        <f t="shared" si="545"/>
        <v>日</v>
      </c>
      <c r="J416" s="12" t="str">
        <f t="shared" si="545"/>
        <v>月</v>
      </c>
      <c r="K416" s="12" t="str">
        <f t="shared" si="545"/>
        <v>火</v>
      </c>
      <c r="L416" s="12" t="str">
        <f t="shared" si="545"/>
        <v>水</v>
      </c>
      <c r="M416" s="12" t="str">
        <f t="shared" si="545"/>
        <v>木</v>
      </c>
      <c r="N416" s="12" t="str">
        <f t="shared" si="545"/>
        <v>金</v>
      </c>
      <c r="O416" s="12" t="str">
        <f t="shared" si="545"/>
        <v>土</v>
      </c>
      <c r="P416" s="12" t="str">
        <f t="shared" si="545"/>
        <v>日</v>
      </c>
      <c r="Q416" s="12" t="str">
        <f t="shared" si="545"/>
        <v>月</v>
      </c>
      <c r="R416" s="12" t="str">
        <f t="shared" si="545"/>
        <v>火</v>
      </c>
      <c r="S416" s="12" t="str">
        <f t="shared" si="545"/>
        <v>水</v>
      </c>
      <c r="T416" s="12" t="str">
        <f t="shared" si="545"/>
        <v>木</v>
      </c>
      <c r="U416" s="12" t="str">
        <f t="shared" si="545"/>
        <v>金</v>
      </c>
      <c r="V416" s="12" t="str">
        <f t="shared" si="545"/>
        <v>土</v>
      </c>
      <c r="W416" s="12" t="str">
        <f t="shared" si="545"/>
        <v>日</v>
      </c>
      <c r="X416" s="12" t="str">
        <f t="shared" si="545"/>
        <v>月</v>
      </c>
      <c r="Y416" s="12" t="str">
        <f t="shared" si="545"/>
        <v>火</v>
      </c>
      <c r="Z416" s="12" t="str">
        <f t="shared" si="545"/>
        <v>水</v>
      </c>
      <c r="AA416" s="12" t="str">
        <f t="shared" si="545"/>
        <v>木</v>
      </c>
      <c r="AB416" s="12" t="str">
        <f t="shared" si="545"/>
        <v>金</v>
      </c>
      <c r="AC416" s="12" t="str">
        <f t="shared" si="545"/>
        <v>土</v>
      </c>
      <c r="AD416" s="12" t="str">
        <f t="shared" si="545"/>
        <v>日</v>
      </c>
      <c r="AE416" s="12" t="str">
        <f t="shared" si="545"/>
        <v>月</v>
      </c>
      <c r="AF416" s="12" t="str">
        <f t="shared" si="545"/>
        <v>火</v>
      </c>
      <c r="AG416" s="78" t="str">
        <f t="shared" si="545"/>
        <v>水</v>
      </c>
      <c r="AH416" s="246" t="s">
        <v>83</v>
      </c>
      <c r="AI416" s="247" t="s">
        <v>84</v>
      </c>
      <c r="AJ416" s="247" t="s">
        <v>85</v>
      </c>
      <c r="AK416" s="247" t="s">
        <v>86</v>
      </c>
      <c r="AL416" s="248" t="s">
        <v>87</v>
      </c>
      <c r="AM416" s="249" t="s">
        <v>40</v>
      </c>
      <c r="AN416" s="228" t="s">
        <v>12</v>
      </c>
      <c r="AO416" s="231" t="s">
        <v>47</v>
      </c>
      <c r="AP416" s="234" t="s">
        <v>40</v>
      </c>
      <c r="AQ416" s="237" t="s">
        <v>13</v>
      </c>
      <c r="AR416" s="240"/>
      <c r="AS416" s="221"/>
      <c r="AT416" s="221"/>
      <c r="AU416" s="149"/>
      <c r="AV416" s="149"/>
      <c r="AW416" s="40"/>
      <c r="AX416" s="223" t="s">
        <v>89</v>
      </c>
      <c r="AY416" s="224">
        <f>ABS(IF(WEEKDAY(C414,3)=0,7,WEEKDAY(C414,3)-7))</f>
        <v>7</v>
      </c>
      <c r="AZ416" s="2"/>
      <c r="BA416" s="2"/>
      <c r="BB416" s="2"/>
      <c r="BC416" s="2"/>
      <c r="BD416" s="2"/>
      <c r="BE416" s="2"/>
      <c r="BF416" s="2"/>
      <c r="BG416" s="2"/>
    </row>
    <row r="417" spans="1:59" s="4" customFormat="1" ht="27" customHeight="1" outlineLevel="1" x14ac:dyDescent="0.2">
      <c r="A417" s="3"/>
      <c r="B417" s="225" t="s">
        <v>3</v>
      </c>
      <c r="C417" s="218" t="str">
        <f>IFERROR(VLOOKUP(C415,祝日一覧!$A:$C,3,FALSE),"")</f>
        <v/>
      </c>
      <c r="D417" s="218" t="str">
        <f>IFERROR(VLOOKUP(D415,祝日一覧!$A:$C,3,FALSE),"")</f>
        <v/>
      </c>
      <c r="E417" s="218" t="str">
        <f>IFERROR(VLOOKUP(E415,祝日一覧!$A:$C,3,FALSE),"")</f>
        <v/>
      </c>
      <c r="F417" s="218" t="str">
        <f>IFERROR(VLOOKUP(F415,祝日一覧!$A:$C,3,FALSE),"")</f>
        <v/>
      </c>
      <c r="G417" s="218" t="str">
        <f>IFERROR(VLOOKUP(G415,祝日一覧!$A:$C,3,FALSE),"")</f>
        <v/>
      </c>
      <c r="H417" s="218" t="str">
        <f>IFERROR(VLOOKUP(H415,祝日一覧!$A:$C,3,FALSE),"")</f>
        <v/>
      </c>
      <c r="I417" s="218" t="str">
        <f>IFERROR(VLOOKUP(I415,祝日一覧!$A:$C,3,FALSE),"")</f>
        <v/>
      </c>
      <c r="J417" s="218" t="str">
        <f>IFERROR(VLOOKUP(J415,祝日一覧!$A:$C,3,FALSE),"")</f>
        <v/>
      </c>
      <c r="K417" s="218" t="str">
        <f>IFERROR(VLOOKUP(K415,祝日一覧!$A:$C,3,FALSE),"")</f>
        <v/>
      </c>
      <c r="L417" s="218" t="str">
        <f>IFERROR(VLOOKUP(L415,祝日一覧!$A:$C,3,FALSE),"")</f>
        <v/>
      </c>
      <c r="M417" s="218" t="str">
        <f>IFERROR(VLOOKUP(M415,祝日一覧!$A:$C,3,FALSE),"")</f>
        <v/>
      </c>
      <c r="N417" s="218" t="str">
        <f>IFERROR(VLOOKUP(N415,祝日一覧!$A:$C,3,FALSE),"")</f>
        <v/>
      </c>
      <c r="O417" s="218" t="str">
        <f>IFERROR(VLOOKUP(O415,祝日一覧!$A:$C,3,FALSE),"")</f>
        <v/>
      </c>
      <c r="P417" s="218" t="str">
        <f>IFERROR(VLOOKUP(P415,祝日一覧!$A:$C,3,FALSE),"")</f>
        <v/>
      </c>
      <c r="Q417" s="218" t="str">
        <f>IFERROR(VLOOKUP(Q415,祝日一覧!$A:$C,3,FALSE),"")</f>
        <v/>
      </c>
      <c r="R417" s="218" t="str">
        <f>IFERROR(VLOOKUP(R415,祝日一覧!$A:$C,3,FALSE),"")</f>
        <v/>
      </c>
      <c r="S417" s="218" t="str">
        <f>IFERROR(VLOOKUP(S415,祝日一覧!$A:$C,3,FALSE),"")</f>
        <v/>
      </c>
      <c r="T417" s="218" t="str">
        <f>IFERROR(VLOOKUP(T415,祝日一覧!$A:$C,3,FALSE),"")</f>
        <v/>
      </c>
      <c r="U417" s="218" t="str">
        <f>IFERROR(VLOOKUP(U415,祝日一覧!$A:$C,3,FALSE),"")</f>
        <v/>
      </c>
      <c r="V417" s="218" t="str">
        <f>IFERROR(VLOOKUP(V415,祝日一覧!$A:$C,3,FALSE),"")</f>
        <v/>
      </c>
      <c r="W417" s="218" t="str">
        <f>IFERROR(VLOOKUP(W415,祝日一覧!$A:$C,3,FALSE),"")</f>
        <v>春分の日</v>
      </c>
      <c r="X417" s="218" t="str">
        <f>IFERROR(VLOOKUP(X415,祝日一覧!$A:$C,3,FALSE),"")</f>
        <v>振替休日</v>
      </c>
      <c r="Y417" s="218" t="str">
        <f>IFERROR(VLOOKUP(Y415,祝日一覧!$A:$C,3,FALSE),"")</f>
        <v/>
      </c>
      <c r="Z417" s="218" t="str">
        <f>IFERROR(VLOOKUP(Z415,祝日一覧!$A:$C,3,FALSE),"")</f>
        <v/>
      </c>
      <c r="AA417" s="218" t="str">
        <f>IFERROR(VLOOKUP(AA415,祝日一覧!$A:$C,3,FALSE),"")</f>
        <v/>
      </c>
      <c r="AB417" s="218" t="str">
        <f>IFERROR(VLOOKUP(AB415,祝日一覧!$A:$C,3,FALSE),"")</f>
        <v/>
      </c>
      <c r="AC417" s="218" t="str">
        <f>IFERROR(VLOOKUP(AC415,祝日一覧!$A:$C,3,FALSE),"")</f>
        <v/>
      </c>
      <c r="AD417" s="218" t="str">
        <f>IFERROR(VLOOKUP(AD415,祝日一覧!$A:$C,3,FALSE),"")</f>
        <v/>
      </c>
      <c r="AE417" s="218" t="str">
        <f>IFERROR(VLOOKUP(AE415,祝日一覧!$A:$C,3,FALSE),"")</f>
        <v/>
      </c>
      <c r="AF417" s="218" t="str">
        <f>IFERROR(VLOOKUP(AF415,祝日一覧!$A:$C,3,FALSE),"")</f>
        <v/>
      </c>
      <c r="AG417" s="208" t="str">
        <f>IFERROR(VLOOKUP(AG415,祝日一覧!$A:$C,3,FALSE),"")</f>
        <v/>
      </c>
      <c r="AH417" s="246"/>
      <c r="AI417" s="247"/>
      <c r="AJ417" s="247"/>
      <c r="AK417" s="247"/>
      <c r="AL417" s="248"/>
      <c r="AM417" s="250"/>
      <c r="AN417" s="229"/>
      <c r="AO417" s="232"/>
      <c r="AP417" s="235"/>
      <c r="AQ417" s="238"/>
      <c r="AR417" s="240"/>
      <c r="AS417" s="221"/>
      <c r="AT417" s="222"/>
      <c r="AU417" s="148"/>
      <c r="AV417" s="149"/>
      <c r="AW417" s="40"/>
      <c r="AX417" s="223"/>
      <c r="AY417" s="224"/>
      <c r="AZ417" s="3"/>
      <c r="BA417" s="3"/>
      <c r="BB417" s="3"/>
      <c r="BC417" s="3"/>
      <c r="BD417" s="3"/>
      <c r="BE417" s="3"/>
      <c r="BF417" s="3"/>
      <c r="BG417" s="3"/>
    </row>
    <row r="418" spans="1:59" s="4" customFormat="1" ht="27" customHeight="1" outlineLevel="1" x14ac:dyDescent="0.2">
      <c r="A418" s="3"/>
      <c r="B418" s="226"/>
      <c r="C418" s="219"/>
      <c r="D418" s="219"/>
      <c r="E418" s="219"/>
      <c r="F418" s="219"/>
      <c r="G418" s="219"/>
      <c r="H418" s="219"/>
      <c r="I418" s="219"/>
      <c r="J418" s="219"/>
      <c r="K418" s="219"/>
      <c r="L418" s="219"/>
      <c r="M418" s="219"/>
      <c r="N418" s="219"/>
      <c r="O418" s="219"/>
      <c r="P418" s="219"/>
      <c r="Q418" s="219"/>
      <c r="R418" s="219"/>
      <c r="S418" s="219"/>
      <c r="T418" s="219"/>
      <c r="U418" s="219"/>
      <c r="V418" s="219"/>
      <c r="W418" s="219"/>
      <c r="X418" s="219"/>
      <c r="Y418" s="219"/>
      <c r="Z418" s="219"/>
      <c r="AA418" s="219"/>
      <c r="AB418" s="219"/>
      <c r="AC418" s="219"/>
      <c r="AD418" s="219"/>
      <c r="AE418" s="219"/>
      <c r="AF418" s="219"/>
      <c r="AG418" s="209"/>
      <c r="AH418" s="93" t="str">
        <f>IF($AY416=7,DBCS(1&amp;"日～"&amp;7&amp;"日"),DBCS("前"&amp;DAY(EOMONTH($C414-1,0))-6+$AY416&amp;"日～"&amp;$AY416&amp;"日"))</f>
        <v>１日～７日</v>
      </c>
      <c r="AI418" s="112" t="str">
        <f>DBCS($AY416+1&amp;"日～"&amp;$AY416+7&amp;"日")</f>
        <v>８日～１４日</v>
      </c>
      <c r="AJ418" s="112" t="str">
        <f>DBCS($AY416+8&amp;"日～"&amp;$AY416+14&amp;"日")</f>
        <v>１５日～２１日</v>
      </c>
      <c r="AK418" s="112" t="str">
        <f>DBCS($AY416+15&amp;"日～"&amp;$AY416+21&amp;"日")</f>
        <v>２２日～２８日</v>
      </c>
      <c r="AL418" s="113" t="str">
        <f>IF(AND(AY416=7,AY420=0),"-",IF($AY424=3,"-",DBCS($AY416+22&amp;"日～"&amp;$AY416+28&amp;"日")))</f>
        <v>-</v>
      </c>
      <c r="AM418" s="250"/>
      <c r="AN418" s="229"/>
      <c r="AO418" s="232"/>
      <c r="AP418" s="235"/>
      <c r="AQ418" s="238"/>
      <c r="AR418" s="152"/>
      <c r="AS418" s="147"/>
      <c r="AT418" s="147"/>
      <c r="AU418" s="156"/>
      <c r="AV418" s="156"/>
      <c r="AW418" s="40"/>
      <c r="AX418" s="99" t="s">
        <v>90</v>
      </c>
      <c r="AY418" s="100">
        <f>DAY(EOMONTH(C414,0))</f>
        <v>31</v>
      </c>
      <c r="AZ418" s="3"/>
      <c r="BA418" s="211" t="s">
        <v>105</v>
      </c>
      <c r="BB418" s="212"/>
      <c r="BC418" s="212"/>
      <c r="BD418" s="212"/>
      <c r="BE418" s="212"/>
      <c r="BF418" s="212"/>
      <c r="BG418" s="213"/>
    </row>
    <row r="419" spans="1:59" s="4" customFormat="1" ht="18.5" customHeight="1" outlineLevel="1" x14ac:dyDescent="0.2">
      <c r="A419" s="3"/>
      <c r="B419" s="226"/>
      <c r="C419" s="219"/>
      <c r="D419" s="219"/>
      <c r="E419" s="219"/>
      <c r="F419" s="219"/>
      <c r="G419" s="219"/>
      <c r="H419" s="219"/>
      <c r="I419" s="219"/>
      <c r="J419" s="219"/>
      <c r="K419" s="219"/>
      <c r="L419" s="219"/>
      <c r="M419" s="219"/>
      <c r="N419" s="219"/>
      <c r="O419" s="219"/>
      <c r="P419" s="219"/>
      <c r="Q419" s="219"/>
      <c r="R419" s="219"/>
      <c r="S419" s="219"/>
      <c r="T419" s="219"/>
      <c r="U419" s="219"/>
      <c r="V419" s="219"/>
      <c r="W419" s="219"/>
      <c r="X419" s="219"/>
      <c r="Y419" s="219"/>
      <c r="Z419" s="219"/>
      <c r="AA419" s="219"/>
      <c r="AB419" s="219"/>
      <c r="AC419" s="219"/>
      <c r="AD419" s="219"/>
      <c r="AE419" s="219"/>
      <c r="AF419" s="219"/>
      <c r="AG419" s="209"/>
      <c r="AH419" s="93" t="str">
        <f ca="1">IF(AH420&gt;=0.285,"達成","未")</f>
        <v>未</v>
      </c>
      <c r="AI419" s="166" t="str">
        <f ca="1">IF(AI420&gt;=0.285,"達成","未")</f>
        <v>未</v>
      </c>
      <c r="AJ419" s="166" t="str">
        <f t="shared" ref="AJ419:AK419" ca="1" si="546">IF(AJ420&gt;=0.285,"達成","未")</f>
        <v>未</v>
      </c>
      <c r="AK419" s="166" t="str">
        <f t="shared" ca="1" si="546"/>
        <v>未</v>
      </c>
      <c r="AL419" s="167" t="str">
        <f ca="1">IF(AL420="-","-",IF(AL420&gt;=0.285,"達成","未"))</f>
        <v>-</v>
      </c>
      <c r="AM419" s="251"/>
      <c r="AN419" s="230"/>
      <c r="AO419" s="233"/>
      <c r="AP419" s="236"/>
      <c r="AQ419" s="239"/>
      <c r="AR419" s="163"/>
      <c r="AS419" s="164"/>
      <c r="AT419" s="164"/>
      <c r="AU419" s="165"/>
      <c r="AV419" s="165"/>
      <c r="AW419" s="40"/>
      <c r="AX419" s="99"/>
      <c r="AY419" s="100"/>
      <c r="AZ419" s="3"/>
      <c r="BA419" s="160"/>
      <c r="BB419" s="161"/>
      <c r="BC419" s="161"/>
      <c r="BD419" s="161"/>
      <c r="BE419" s="161"/>
      <c r="BF419" s="161"/>
      <c r="BG419" s="162"/>
    </row>
    <row r="420" spans="1:59" s="4" customFormat="1" ht="20.149999999999999" customHeight="1" outlineLevel="1" thickBot="1" x14ac:dyDescent="0.25">
      <c r="B420" s="227"/>
      <c r="C420" s="220"/>
      <c r="D420" s="220"/>
      <c r="E420" s="220"/>
      <c r="F420" s="220"/>
      <c r="G420" s="220"/>
      <c r="H420" s="220"/>
      <c r="I420" s="220"/>
      <c r="J420" s="220"/>
      <c r="K420" s="220"/>
      <c r="L420" s="220"/>
      <c r="M420" s="220"/>
      <c r="N420" s="220"/>
      <c r="O420" s="220"/>
      <c r="P420" s="220"/>
      <c r="Q420" s="220"/>
      <c r="R420" s="220"/>
      <c r="S420" s="220"/>
      <c r="T420" s="220"/>
      <c r="U420" s="220"/>
      <c r="V420" s="220"/>
      <c r="W420" s="220"/>
      <c r="X420" s="220"/>
      <c r="Y420" s="220"/>
      <c r="Z420" s="220"/>
      <c r="AA420" s="220"/>
      <c r="AB420" s="220"/>
      <c r="AC420" s="220"/>
      <c r="AD420" s="220"/>
      <c r="AE420" s="220"/>
      <c r="AF420" s="220"/>
      <c r="AG420" s="210"/>
      <c r="AH420" s="114">
        <f ca="1">AVERAGE(AH421:AH426)</f>
        <v>0</v>
      </c>
      <c r="AI420" s="115">
        <f t="shared" ref="AI420:AK420" ca="1" si="547">AVERAGE(AI421:AI426)</f>
        <v>0</v>
      </c>
      <c r="AJ420" s="115">
        <f t="shared" ca="1" si="547"/>
        <v>0</v>
      </c>
      <c r="AK420" s="115">
        <f t="shared" ca="1" si="547"/>
        <v>0</v>
      </c>
      <c r="AL420" s="104" t="str">
        <f ca="1">IFERROR(AVERAGE(AL421:AL426),"-")</f>
        <v>-</v>
      </c>
      <c r="AM420" s="64"/>
      <c r="AN420" s="48">
        <f>AVERAGE(AN421:AN426)</f>
        <v>0</v>
      </c>
      <c r="AO420" s="30" t="str">
        <f>IF(AN420&gt;=0.285,"達成","未")</f>
        <v>未</v>
      </c>
      <c r="AP420" s="71"/>
      <c r="AQ420" s="72">
        <f>AVERAGE(AQ421:AQ426)</f>
        <v>5.8442281626151595E-2</v>
      </c>
      <c r="AR420" s="62" t="s">
        <v>15</v>
      </c>
      <c r="AS420" s="49" t="s">
        <v>16</v>
      </c>
      <c r="AT420" s="50" t="s">
        <v>58</v>
      </c>
      <c r="AU420" s="38" t="s">
        <v>56</v>
      </c>
      <c r="AV420" s="153" t="s">
        <v>57</v>
      </c>
      <c r="AW420" s="60" t="s">
        <v>66</v>
      </c>
      <c r="AX420" s="214" t="s">
        <v>91</v>
      </c>
      <c r="AY420" s="215">
        <f>MOD(AY418-AY416,7)</f>
        <v>3</v>
      </c>
      <c r="AZ420" s="97" t="s">
        <v>106</v>
      </c>
      <c r="BA420" s="111"/>
      <c r="BB420" s="111" t="s">
        <v>83</v>
      </c>
      <c r="BC420" s="111" t="s">
        <v>84</v>
      </c>
      <c r="BD420" s="111" t="s">
        <v>85</v>
      </c>
      <c r="BE420" s="111" t="s">
        <v>86</v>
      </c>
      <c r="BF420" s="111" t="s">
        <v>87</v>
      </c>
      <c r="BG420" s="111" t="s">
        <v>101</v>
      </c>
    </row>
    <row r="421" spans="1:59" s="4" customFormat="1" ht="20.149999999999999" customHeight="1" outlineLevel="1" x14ac:dyDescent="0.2">
      <c r="B421" s="51" t="str">
        <f>IF($R$5&lt;&gt;"",$R$5,"-")</f>
        <v>A</v>
      </c>
      <c r="C421" s="84"/>
      <c r="D421" s="84"/>
      <c r="E421" s="84"/>
      <c r="F421" s="84"/>
      <c r="G421" s="84"/>
      <c r="H421" s="84"/>
      <c r="I421" s="84"/>
      <c r="J421" s="84"/>
      <c r="K421" s="84"/>
      <c r="L421" s="84"/>
      <c r="M421" s="84"/>
      <c r="N421" s="84"/>
      <c r="O421" s="84"/>
      <c r="P421" s="84"/>
      <c r="Q421" s="84"/>
      <c r="R421" s="84"/>
      <c r="S421" s="84"/>
      <c r="T421" s="84"/>
      <c r="U421" s="84"/>
      <c r="V421" s="84"/>
      <c r="W421" s="84"/>
      <c r="X421" s="84"/>
      <c r="Y421" s="84"/>
      <c r="Z421" s="84"/>
      <c r="AA421" s="84"/>
      <c r="AB421" s="84"/>
      <c r="AC421" s="84"/>
      <c r="AD421" s="84"/>
      <c r="AE421" s="84"/>
      <c r="AF421" s="84"/>
      <c r="AG421" s="61"/>
      <c r="AH421" s="122">
        <f ca="1">IFERROR(IF(B421="-","-",IF(AY416=7,COUNTIF(OFFSET($C421,0,0,1,$AY416),"○")/(7-BB421),(COUNTIF(OFFSET($C421,0,0,1,$AY416),"○")+COUNTIF(OFFSET($C421,-14,DAY(EOMONTH(C414-1,0))-7+$AY416,1,7-$AY416),"○"))/(7-BB421))),"-")</f>
        <v>0</v>
      </c>
      <c r="AI421" s="116">
        <f ca="1">IF($B421="-","-",COUNTIF(OFFSET($C421,0,$AY416,1,7),"○")/7-BC421)</f>
        <v>0</v>
      </c>
      <c r="AJ421" s="145">
        <f ca="1">IF($B421="-","-",COUNTIF(OFFSET($C421,0,$AY416,1,7),"○")/7-BD421)</f>
        <v>0</v>
      </c>
      <c r="AK421" s="145">
        <f ca="1">IF($B421="-","-",COUNTIF(OFFSET($C421,0,$AY416,1,7),"○")/7-BE421)</f>
        <v>0</v>
      </c>
      <c r="AL421" s="146" t="str">
        <f ca="1">IF($B421="-","-",IF((AY424+SIGN(AY416))&lt;5,"-",COUNTIF(OFFSET(C421,0,AY416+21,1,7),"○")/(7-BF421)))</f>
        <v>-</v>
      </c>
      <c r="AM421" s="65">
        <f>AU421</f>
        <v>0</v>
      </c>
      <c r="AN421" s="41">
        <f>IFERROR(AM421/AS421,"")</f>
        <v>0</v>
      </c>
      <c r="AO421" s="67" t="str">
        <f t="shared" ref="AO421:AO426" si="548">IFERROR(IF(B421="-",B421,IF(AM421/AS421&gt;=0.285,"達成","未")),"-")</f>
        <v>未</v>
      </c>
      <c r="AP421" s="73">
        <f t="shared" ref="AP421:AP426" si="549">AV421</f>
        <v>58</v>
      </c>
      <c r="AQ421" s="74">
        <f>IFERROR(AP421/AT421,"")</f>
        <v>6.4159292035398233E-2</v>
      </c>
      <c r="AR421" s="150">
        <f>COUNT(C415:AG415)</f>
        <v>31</v>
      </c>
      <c r="AS421" s="157">
        <f t="shared" ref="AS421:AS426" si="550">IF(OR(B421="-",B421=""),0,IFERROR(AR421-COUNTIF(C421:AG421,"外"),))</f>
        <v>31</v>
      </c>
      <c r="AT421" s="151">
        <f t="shared" ref="AT421:AT426" si="551">AS421+AT407</f>
        <v>904</v>
      </c>
      <c r="AU421" s="151">
        <f t="shared" ref="AU421:AU426" si="552">COUNTIF(C421:AG421,"○")</f>
        <v>0</v>
      </c>
      <c r="AV421" s="151">
        <f t="shared" ref="AV421:AV426" si="553">AV407+AU421</f>
        <v>58</v>
      </c>
      <c r="AW421" s="98">
        <f>IF(C414&gt;DATE($K$6,$M$6,1),0,IF(SUM(AS421:AS426)=0,1,IF(AO420="達成",1,0)))</f>
        <v>0</v>
      </c>
      <c r="AX421" s="214"/>
      <c r="AY421" s="215"/>
      <c r="AZ421" s="98">
        <f>IF(C414&gt;DATE($K$6,$M$6,1),0,IF(SUM(AS421:AS426)=0,1,IF(AND(AH420&gt;0.285,AI420&gt;0.285,AJ420&gt;0.285,AK420&gt;0.285,AL420&gt;0.285),1,0)))</f>
        <v>0</v>
      </c>
      <c r="BA421" s="111" t="s">
        <v>95</v>
      </c>
      <c r="BB421" s="111">
        <f ca="1">IF(AY416=7,COUNTIF(OFFSET($C421,0,0,1,$AY416),"外"),COUNTIF(OFFSET($C421,0,0,1,$AY416),"外")+COUNTIF(OFFSET($C421,-13,DAY(EOMONTH(C414-1,0))-7+$AY416,1,7-$AY416),"外"))</f>
        <v>0</v>
      </c>
      <c r="BC421" s="111">
        <f ca="1">COUNTIF(OFFSET($C421,0,$AY416,1,7),"外")</f>
        <v>0</v>
      </c>
      <c r="BD421" s="111">
        <f ca="1">COUNTIF(OFFSET($C421,0,$AY416+7,1,7),"外")</f>
        <v>0</v>
      </c>
      <c r="BE421" s="111">
        <f ca="1">COUNTIF(OFFSET($C421,0,$AY416+14,1,7),"外")</f>
        <v>0</v>
      </c>
      <c r="BF421" s="111">
        <f ca="1">COUNTIF(OFFSET(C421,0,AY416+21,1,7),"外")</f>
        <v>0</v>
      </c>
      <c r="BG421" s="111">
        <f ca="1">SUM(BB421:BF421)</f>
        <v>0</v>
      </c>
    </row>
    <row r="422" spans="1:59" s="4" customFormat="1" ht="20.149999999999999" customHeight="1" outlineLevel="1" x14ac:dyDescent="0.2">
      <c r="B422" s="45" t="str">
        <f>IF($S$5&lt;&gt;"",$S$5,"-")</f>
        <v>B</v>
      </c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78"/>
      <c r="AH422" s="90">
        <f ca="1">IFERROR(IF(B407="-","-",IF(AY416=7,COUNTIF(OFFSET($C422,0,0,1,$AY416),"○")/(7-BB422),(COUNTIF(OFFSET($C422,0,0,1,$AY416),"○")+COUNTIF(OFFSET($C422,-14,DAY(EOMONTH(C414-1,0))-7+$AY416,1,7-$AY416),"○"))/(7-BB422))),"-")</f>
        <v>0</v>
      </c>
      <c r="AI422" s="89">
        <f ca="1">IF(B422="-","-",COUNTIF(OFFSET($C422,0,$AY416,1,7),"○")/7-BC422)</f>
        <v>0</v>
      </c>
      <c r="AJ422" s="89">
        <f ca="1">IF($B422="-","-",COUNTIF(OFFSET($C422,0,$AY417,1,7),"○")/7-BD422)</f>
        <v>0</v>
      </c>
      <c r="AK422" s="89">
        <f ca="1">IF($B422="-","-",COUNTIF(OFFSET($C422,0,$AY416,1,7),"○")/7-BE422)</f>
        <v>0</v>
      </c>
      <c r="AL422" s="105" t="str">
        <f ca="1">IF($B422="-","-",IF((AY424+SIGN(AY416))&lt;5,"-",COUNTIF(OFFSET(C422,0,AY416+21,1,7),"○")/(7-BF422)))</f>
        <v>-</v>
      </c>
      <c r="AM422" s="154">
        <f t="shared" ref="AM422:AM424" si="554">AU422</f>
        <v>0</v>
      </c>
      <c r="AN422" s="41">
        <f t="shared" ref="AN422" si="555">IFERROR(AM422/AS422,"")</f>
        <v>0</v>
      </c>
      <c r="AO422" s="66" t="str">
        <f t="shared" si="548"/>
        <v>未</v>
      </c>
      <c r="AP422" s="155">
        <f t="shared" si="549"/>
        <v>49</v>
      </c>
      <c r="AQ422" s="75">
        <f t="shared" ref="AQ422:AQ424" si="556">IFERROR(AP422/AT422,"")</f>
        <v>5.4626532887402456E-2</v>
      </c>
      <c r="AR422" s="150">
        <f>COUNT(C415:AG415)</f>
        <v>31</v>
      </c>
      <c r="AS422" s="157">
        <f t="shared" si="550"/>
        <v>31</v>
      </c>
      <c r="AT422" s="151">
        <f t="shared" si="551"/>
        <v>897</v>
      </c>
      <c r="AU422" s="151">
        <f t="shared" si="552"/>
        <v>0</v>
      </c>
      <c r="AV422" s="151">
        <f t="shared" si="553"/>
        <v>49</v>
      </c>
      <c r="AW422" s="40"/>
      <c r="AX422" s="216" t="s">
        <v>92</v>
      </c>
      <c r="AY422" s="196">
        <f>SIGN(AY416)+SIGN(AY420)+AY424</f>
        <v>5</v>
      </c>
      <c r="BA422" s="111" t="s">
        <v>96</v>
      </c>
      <c r="BB422" s="111">
        <f ca="1">IF(AY416=7,COUNTIF(OFFSET($C422,0,0,1,$AY416),"外"),COUNTIF(OFFSET($C422,0,0,1,$AY416),"外")+COUNTIF(OFFSET($C422,-13,DAY(EOMONTH(C414-1,0))-7+$AY416,1,7-$AY416),"外"))</f>
        <v>0</v>
      </c>
      <c r="BC422" s="111">
        <f ca="1">COUNTIF(OFFSET($C422,0,$AY416,1,7),"外")</f>
        <v>0</v>
      </c>
      <c r="BD422" s="111">
        <f ca="1">COUNTIF(OFFSET($C422,0,$AY416+7,1,7),"外")</f>
        <v>0</v>
      </c>
      <c r="BE422" s="111">
        <f ca="1">COUNTIF(OFFSET($C422,0,$AY416+14,1,7),"外")</f>
        <v>0</v>
      </c>
      <c r="BF422" s="111">
        <f ca="1">COUNTIF(OFFSET(C422,0,AY416+21,1,7),"外")</f>
        <v>0</v>
      </c>
      <c r="BG422" s="111">
        <f t="shared" ref="BG422:BG424" ca="1" si="557">SUM(BB422:BF422)</f>
        <v>0</v>
      </c>
    </row>
    <row r="423" spans="1:59" s="4" customFormat="1" ht="20.149999999999999" customHeight="1" outlineLevel="1" x14ac:dyDescent="0.2">
      <c r="B423" s="45" t="str">
        <f>IF($T$5&lt;&gt;"",$T$5,"-")</f>
        <v>C</v>
      </c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78"/>
      <c r="AH423" s="90">
        <f ca="1">IFERROR(IF(B423="-","-",IF(AY416=7,COUNTIF(OFFSET($C423,0,0,1,$AY416),"○")/(7-BB423),(COUNTIF(OFFSET($C423,0,0,1,$AY416),"○")+COUNTIF(OFFSET($C423,-14,DAY(EOMONTH(C414-1,0))-7+$AY416,1,7-$AY416),"○"))/(7-BB423))),"-")</f>
        <v>0</v>
      </c>
      <c r="AI423" s="89">
        <f ca="1">IF(B423="-","-",COUNTIF(OFFSET($C423,0,$AY416,1,7),"○")/7-BC423)</f>
        <v>0</v>
      </c>
      <c r="AJ423" s="89">
        <f ca="1">IF($B423="-","-",COUNTIF(OFFSET($C423,0,$AY416,1,7),"○")/7-BD423)</f>
        <v>0</v>
      </c>
      <c r="AK423" s="89">
        <f ca="1">IF($B423="-","-",COUNTIF(OFFSET($C423,0,$AY416,1,7),"○")/7-BE423)</f>
        <v>0</v>
      </c>
      <c r="AL423" s="105" t="str">
        <f ca="1">IF($B423="-","-",IF((AY424+SIGN(AY416))&lt;5,"-",COUNTIF(OFFSET(C423,0,AY416+21,1,7),"○")/(7-BF423)))</f>
        <v>-</v>
      </c>
      <c r="AM423" s="154">
        <f t="shared" si="554"/>
        <v>0</v>
      </c>
      <c r="AN423" s="41">
        <f>IFERROR(AM423/AS423,"")</f>
        <v>0</v>
      </c>
      <c r="AO423" s="66" t="str">
        <f t="shared" si="548"/>
        <v>未</v>
      </c>
      <c r="AP423" s="155">
        <f t="shared" si="549"/>
        <v>51</v>
      </c>
      <c r="AQ423" s="75">
        <f t="shared" si="556"/>
        <v>5.6541019955654102E-2</v>
      </c>
      <c r="AR423" s="150">
        <f>COUNT(C415:AG415)</f>
        <v>31</v>
      </c>
      <c r="AS423" s="157">
        <f t="shared" si="550"/>
        <v>31</v>
      </c>
      <c r="AT423" s="151">
        <f t="shared" si="551"/>
        <v>902</v>
      </c>
      <c r="AU423" s="151">
        <f t="shared" si="552"/>
        <v>0</v>
      </c>
      <c r="AV423" s="151">
        <f t="shared" si="553"/>
        <v>51</v>
      </c>
      <c r="AW423" s="40"/>
      <c r="AX423" s="217"/>
      <c r="AY423" s="197"/>
      <c r="BA423" s="111" t="s">
        <v>97</v>
      </c>
      <c r="BB423" s="111">
        <f ca="1">IF(AY416=7,COUNTIF(OFFSET($C423,0,0,1,$AY416),"外"),COUNTIF(OFFSET($C423,0,0,1,$AY416),"外")+COUNTIF(OFFSET($C423,-13,DAY(EOMONTH(C414-1,0))-7+$AY416,1,7-$AY416),"外"))</f>
        <v>0</v>
      </c>
      <c r="BC423" s="111">
        <f ca="1">COUNTIF(OFFSET($C423,0,$AY416,1,7),"外")</f>
        <v>0</v>
      </c>
      <c r="BD423" s="111">
        <f ca="1">COUNTIF(OFFSET($C423,0,$AY416+7,1,7),"外")</f>
        <v>0</v>
      </c>
      <c r="BE423" s="111">
        <f ca="1">COUNTIF(OFFSET($C423,0,$AY416+14,1,7),"外")</f>
        <v>0</v>
      </c>
      <c r="BF423" s="111">
        <f ca="1">COUNTIF(OFFSET(C423,0,AY416+21,1,7),"外")</f>
        <v>0</v>
      </c>
      <c r="BG423" s="111">
        <f t="shared" ca="1" si="557"/>
        <v>0</v>
      </c>
    </row>
    <row r="424" spans="1:59" s="4" customFormat="1" ht="20.149999999999999" customHeight="1" outlineLevel="1" x14ac:dyDescent="0.2">
      <c r="B424" s="45" t="str">
        <f>IF($U$5&lt;&gt;"",$U$5,"-")</f>
        <v>-</v>
      </c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78"/>
      <c r="AH424" s="90" t="str">
        <f ca="1">IFERROR(IF(B424="-","-",IF(AY416=7,COUNTIF(OFFSET($C424,0,0,1,$AY416),"○")/(7-BB424),(COUNTIF(OFFSET($C424,0,0,1,$AY416),"○")+COUNTIF(OFFSET($C424,-14,DAY(EOMONTH(C414-1,0))-7+$AY416,1,7-$AY416),"○"))/(7-BB424))),"-")</f>
        <v>-</v>
      </c>
      <c r="AI424" s="89" t="str">
        <f ca="1">IF(B424="-","-",COUNTIF(OFFSET($C424,0,$AY416,1,7),"○")/7-BC424)</f>
        <v>-</v>
      </c>
      <c r="AJ424" s="89" t="str">
        <f ca="1">IF($B424="-","-",COUNTIF(OFFSET($C424,0,$AY416,1,7),"○")/7-BD424)</f>
        <v>-</v>
      </c>
      <c r="AK424" s="89" t="str">
        <f ca="1">IF($B424="-","-",COUNTIF(OFFSET($C424,0,$AY416,1,7),"○")/7-BE424)</f>
        <v>-</v>
      </c>
      <c r="AL424" s="105" t="str">
        <f ca="1">IF($B424="-","-",IF((AY424+SIGN(AY416))&lt;5,"-",COUNTIF(OFFSET(C424,0,AY416+21,1,7),"○")/(7-BF424)))</f>
        <v>-</v>
      </c>
      <c r="AM424" s="154">
        <f t="shared" si="554"/>
        <v>0</v>
      </c>
      <c r="AN424" s="41" t="str">
        <f t="shared" ref="AN424:AN425" si="558">IFERROR(AM424/AS424,"")</f>
        <v/>
      </c>
      <c r="AO424" s="66" t="str">
        <f t="shared" si="548"/>
        <v>-</v>
      </c>
      <c r="AP424" s="155">
        <f t="shared" si="549"/>
        <v>0</v>
      </c>
      <c r="AQ424" s="75" t="str">
        <f t="shared" si="556"/>
        <v/>
      </c>
      <c r="AR424" s="150">
        <f>COUNT(C415:AG415)</f>
        <v>31</v>
      </c>
      <c r="AS424" s="157">
        <f t="shared" si="550"/>
        <v>0</v>
      </c>
      <c r="AT424" s="151">
        <f t="shared" si="551"/>
        <v>0</v>
      </c>
      <c r="AU424" s="151">
        <f t="shared" si="552"/>
        <v>0</v>
      </c>
      <c r="AV424" s="151">
        <f t="shared" si="553"/>
        <v>0</v>
      </c>
      <c r="AW424" s="40"/>
      <c r="AX424" s="194" t="s">
        <v>93</v>
      </c>
      <c r="AY424" s="196">
        <f>ROUNDDOWN((AY418-AY416)/7,0)</f>
        <v>3</v>
      </c>
      <c r="BA424" s="111" t="s">
        <v>98</v>
      </c>
      <c r="BB424" s="111">
        <f ca="1">IF(AY416=7,COUNTIF(OFFSET($C424,0,0,1,$AY416),"外"),COUNTIF(OFFSET($C424,0,0,1,$AY416),"外")+COUNTIF(OFFSET($C424,-13,DAY(EOMONTH(C414-1,0))-7+$AY416,1,7-$AY416),"外"))</f>
        <v>0</v>
      </c>
      <c r="BC424" s="111">
        <f ca="1">COUNTIF(OFFSET($C424,0,$AY416,1,7),"外")</f>
        <v>0</v>
      </c>
      <c r="BD424" s="111">
        <f ca="1">COUNTIF(OFFSET($C424,0,$AY416+7,1,7),"外")</f>
        <v>0</v>
      </c>
      <c r="BE424" s="111">
        <f ca="1">COUNTIF(OFFSET($C424,0,$AY416+14,1,7),"外")</f>
        <v>0</v>
      </c>
      <c r="BF424" s="111">
        <f ca="1">COUNTIF(OFFSET(C424,0,AY416+21,1,7),"外")</f>
        <v>0</v>
      </c>
      <c r="BG424" s="111">
        <f t="shared" ca="1" si="557"/>
        <v>0</v>
      </c>
    </row>
    <row r="425" spans="1:59" s="4" customFormat="1" ht="20.149999999999999" customHeight="1" outlineLevel="1" x14ac:dyDescent="0.2">
      <c r="B425" s="45" t="str">
        <f>IF($V$5&lt;&gt;"",$V$5,"-")</f>
        <v>-</v>
      </c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78"/>
      <c r="AH425" s="90" t="str">
        <f ca="1">IFERROR(IF(B425="-","-",IF(AY416=7,COUNTIF(OFFSET($C425,0,0,1,$AY416),"○")/(7-BB425),(COUNTIF(OFFSET($C425,0,0,1,$AY416),"○")+COUNTIF(OFFSET($C425,-14,DAY(EOMONTH(C414-1,0))-7+$AY416,1,7-$AY416),"○"))/(7-BB425))),"-")</f>
        <v>-</v>
      </c>
      <c r="AI425" s="89" t="str">
        <f ca="1">IF(B425="-","-",COUNTIF(OFFSET($C425,0,$AY416,1,7),"○")/7-BC425)</f>
        <v>-</v>
      </c>
      <c r="AJ425" s="89" t="str">
        <f ca="1">IF($B425="-","-",COUNTIF(OFFSET($C425,0,$AY416,1,7),"○")/7-BD425)</f>
        <v>-</v>
      </c>
      <c r="AK425" s="89" t="str">
        <f ca="1">IF($B425="-","-",COUNTIF(OFFSET($C425,0,$AY416,1,7),"○")/7-BE425)</f>
        <v>-</v>
      </c>
      <c r="AL425" s="105" t="str">
        <f ca="1">IF($B425="-","-",IF((AY424+SIGN(AY416))&lt;5,"-",COUNTIF(OFFSET(C425,0,AY416+21,1,7),"○")/(7-BF425)))</f>
        <v>-</v>
      </c>
      <c r="AM425" s="154">
        <f>AU425</f>
        <v>0</v>
      </c>
      <c r="AN425" s="41" t="str">
        <f t="shared" si="558"/>
        <v/>
      </c>
      <c r="AO425" s="66" t="str">
        <f t="shared" si="548"/>
        <v>-</v>
      </c>
      <c r="AP425" s="155">
        <f t="shared" si="549"/>
        <v>0</v>
      </c>
      <c r="AQ425" s="75" t="str">
        <f>IFERROR(AP425/AT425,"")</f>
        <v/>
      </c>
      <c r="AR425" s="150">
        <f>COUNT(C415:AG415)</f>
        <v>31</v>
      </c>
      <c r="AS425" s="157">
        <f t="shared" si="550"/>
        <v>0</v>
      </c>
      <c r="AT425" s="151">
        <f t="shared" si="551"/>
        <v>0</v>
      </c>
      <c r="AU425" s="151">
        <f t="shared" si="552"/>
        <v>0</v>
      </c>
      <c r="AV425" s="151">
        <f t="shared" si="553"/>
        <v>0</v>
      </c>
      <c r="AW425" s="40"/>
      <c r="AX425" s="195"/>
      <c r="AY425" s="197"/>
      <c r="BA425" s="111" t="s">
        <v>99</v>
      </c>
      <c r="BB425" s="111">
        <f ca="1">IF(AY416=7,COUNTIF(OFFSET($C425,0,0,1,$AY416),"外"),COUNTIF(OFFSET($C425,0,0,1,$AY416),"外")+COUNTIF(OFFSET($C425,-13,DAY(EOMONTH(C414-1,0))-7+$AY416,1,7-$AY416),"外"))</f>
        <v>0</v>
      </c>
      <c r="BC425" s="111">
        <f ca="1">COUNTIF(OFFSET($C425,0,$AY416,1,7),"外")</f>
        <v>0</v>
      </c>
      <c r="BD425" s="111">
        <f ca="1">COUNTIF(OFFSET($C425,0,$AY416+7,1,7),"外")</f>
        <v>0</v>
      </c>
      <c r="BE425" s="111">
        <f ca="1">COUNTIF(OFFSET($C425,0,$AY416+14,1,7),"外")</f>
        <v>0</v>
      </c>
      <c r="BF425" s="111">
        <f ca="1">COUNTIF(OFFSET(C425,0,AY416+21,1,7),"外")</f>
        <v>0</v>
      </c>
      <c r="BG425" s="111">
        <f ca="1">SUM(BB425:BF425)</f>
        <v>0</v>
      </c>
    </row>
    <row r="426" spans="1:59" s="4" customFormat="1" ht="20.149999999999999" customHeight="1" outlineLevel="1" thickBot="1" x14ac:dyDescent="0.25">
      <c r="B426" s="46" t="str">
        <f>IF($W$5&lt;&gt;"",$W$5,"-")</f>
        <v>-</v>
      </c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55"/>
      <c r="AH426" s="91" t="str">
        <f ca="1">IFERROR(IF(B426="-","-",IF(AY416=7,COUNTIF(OFFSET($C426,0,0,1,$AY416),"○")/(7-BB426),(COUNTIF(OFFSET($C426,0,0,1,$AY416),"○")+COUNTIF(OFFSET($C426,-14,DAY(EOMONTH(C414-1,0))-7+$AY416,1,7-$AY416),"○"))/(7-BB426))),"-")</f>
        <v>-</v>
      </c>
      <c r="AI426" s="92" t="str">
        <f ca="1">IF(B426="-","-",COUNTIF(OFFSET($C426,0,$AY416,1,7),"○")/7-BC426)</f>
        <v>-</v>
      </c>
      <c r="AJ426" s="92" t="str">
        <f ca="1">IF($B426="-","-",COUNTIF(OFFSET($C426,0,$AY416,1,7),"○")/7-BD426)</f>
        <v>-</v>
      </c>
      <c r="AK426" s="92" t="str">
        <f ca="1">IF($B426="-","-",COUNTIF(OFFSET($C426,0,$AY416,1,7),"○")/7-BE426)</f>
        <v>-</v>
      </c>
      <c r="AL426" s="106" t="str">
        <f ca="1">IF($B426="-","-",IF((AY424+SIGN(AY416))&lt;5,"-",COUNTIF(OFFSET(C426,0,AY416+21,1,7),"○")/(7-BF426)))</f>
        <v>-</v>
      </c>
      <c r="AM426" s="64">
        <f t="shared" ref="AM426" si="559">AU426</f>
        <v>0</v>
      </c>
      <c r="AN426" s="48" t="str">
        <f>IFERROR(AM426/AS426,"")</f>
        <v/>
      </c>
      <c r="AO426" s="30" t="str">
        <f t="shared" si="548"/>
        <v>-</v>
      </c>
      <c r="AP426" s="71">
        <f t="shared" si="549"/>
        <v>0</v>
      </c>
      <c r="AQ426" s="72" t="str">
        <f t="shared" ref="AQ426" si="560">IFERROR(AP426/AT426,"")</f>
        <v/>
      </c>
      <c r="AR426" s="150">
        <f>COUNT(C415:AG415)</f>
        <v>31</v>
      </c>
      <c r="AS426" s="157">
        <f t="shared" si="550"/>
        <v>0</v>
      </c>
      <c r="AT426" s="151">
        <f t="shared" si="551"/>
        <v>0</v>
      </c>
      <c r="AU426" s="151">
        <f t="shared" si="552"/>
        <v>0</v>
      </c>
      <c r="AV426" s="151">
        <f t="shared" si="553"/>
        <v>0</v>
      </c>
      <c r="AW426" s="40"/>
      <c r="AX426" s="101"/>
      <c r="AY426" s="102"/>
      <c r="BA426" s="111" t="s">
        <v>100</v>
      </c>
      <c r="BB426" s="111">
        <f ca="1">IF(AY416=7,COUNTIF(OFFSET($C426,0,0,1,$AY416),"外"),COUNTIF(OFFSET($C426,0,0,1,$AY416),"外")+COUNTIF(OFFSET($C426,-13,DAY(EOMONTH(C414-1,0))-7+$AY416,1,7-$AY416),"外"))</f>
        <v>0</v>
      </c>
      <c r="BC426" s="111">
        <f ca="1">COUNTIF(OFFSET($C426,0,$AY416,1,7),"外")</f>
        <v>0</v>
      </c>
      <c r="BD426" s="111">
        <f ca="1">COUNTIF(OFFSET($C426,0,$AY416+7,1,7),"外")</f>
        <v>0</v>
      </c>
      <c r="BE426" s="111">
        <f ca="1">COUNTIF(OFFSET($C426,0,$AY416+14,1,7),"外")</f>
        <v>0</v>
      </c>
      <c r="BF426" s="111">
        <f ca="1">COUNTIF(OFFSET(C426,0,AY416+21,1,7),"外")</f>
        <v>0</v>
      </c>
      <c r="BG426" s="111">
        <f t="shared" ref="BG426" ca="1" si="561">SUM(BB426:BF426)</f>
        <v>0</v>
      </c>
    </row>
    <row r="427" spans="1:59" ht="13.5" outlineLevel="1" thickBot="1" x14ac:dyDescent="0.25">
      <c r="AV427" s="32"/>
    </row>
    <row r="428" spans="1:59" s="4" customFormat="1" ht="13" customHeight="1" outlineLevel="1" x14ac:dyDescent="0.2">
      <c r="A428" s="2"/>
      <c r="B428" s="83" t="s">
        <v>0</v>
      </c>
      <c r="C428" s="252">
        <f>DATE(YEAR(C414),MONTH(C414)+1,DAY(C414))</f>
        <v>46478</v>
      </c>
      <c r="D428" s="253"/>
      <c r="E428" s="253"/>
      <c r="F428" s="253"/>
      <c r="G428" s="253"/>
      <c r="H428" s="253"/>
      <c r="I428" s="253"/>
      <c r="J428" s="253"/>
      <c r="K428" s="253"/>
      <c r="L428" s="253"/>
      <c r="M428" s="253"/>
      <c r="N428" s="253"/>
      <c r="O428" s="253"/>
      <c r="P428" s="253"/>
      <c r="Q428" s="253"/>
      <c r="R428" s="253"/>
      <c r="S428" s="253"/>
      <c r="T428" s="253"/>
      <c r="U428" s="253"/>
      <c r="V428" s="253"/>
      <c r="W428" s="253"/>
      <c r="X428" s="253"/>
      <c r="Y428" s="253"/>
      <c r="Z428" s="253"/>
      <c r="AA428" s="253"/>
      <c r="AB428" s="253"/>
      <c r="AC428" s="253"/>
      <c r="AD428" s="253"/>
      <c r="AE428" s="253"/>
      <c r="AF428" s="253"/>
      <c r="AG428" s="253"/>
      <c r="AH428" s="254" t="s">
        <v>113</v>
      </c>
      <c r="AI428" s="255"/>
      <c r="AJ428" s="255"/>
      <c r="AK428" s="255"/>
      <c r="AL428" s="256"/>
      <c r="AM428" s="260" t="s">
        <v>46</v>
      </c>
      <c r="AN428" s="261"/>
      <c r="AO428" s="262"/>
      <c r="AP428" s="266" t="s">
        <v>11</v>
      </c>
      <c r="AQ428" s="267"/>
      <c r="AR428" s="270" t="s">
        <v>15</v>
      </c>
      <c r="AS428" s="206" t="s">
        <v>16</v>
      </c>
      <c r="AT428" s="221" t="s">
        <v>17</v>
      </c>
      <c r="AU428" s="241"/>
      <c r="AV428" s="241"/>
      <c r="AW428" s="40"/>
      <c r="AX428" s="242" t="s">
        <v>88</v>
      </c>
      <c r="AY428" s="243"/>
      <c r="AZ428" s="2"/>
      <c r="BA428" s="2"/>
      <c r="BB428" s="2"/>
      <c r="BC428" s="2"/>
      <c r="BD428" s="2"/>
      <c r="BE428" s="2"/>
      <c r="BF428" s="2"/>
      <c r="BG428" s="2"/>
    </row>
    <row r="429" spans="1:59" s="4" customFormat="1" ht="13" customHeight="1" outlineLevel="1" x14ac:dyDescent="0.2">
      <c r="A429" s="2"/>
      <c r="B429" s="10" t="s">
        <v>1</v>
      </c>
      <c r="C429" s="11">
        <f>DATE(YEAR(C428),MONTH(C428),DAY(C428))</f>
        <v>46478</v>
      </c>
      <c r="D429" s="11">
        <f>IF(MONTH(DATE(YEAR(C429),MONTH(C429),DAY(C429)+1))=MONTH($C428),DATE(YEAR(C429),MONTH(C429),DAY(C429)+1),"")</f>
        <v>46479</v>
      </c>
      <c r="E429" s="11">
        <f t="shared" ref="E429:AG429" si="562">IF(MONTH(DATE(YEAR(D429),MONTH(D429),DAY(D429)+1))=MONTH($C428),DATE(YEAR(D429),MONTH(D429),DAY(D429)+1),"")</f>
        <v>46480</v>
      </c>
      <c r="F429" s="16">
        <f t="shared" si="562"/>
        <v>46481</v>
      </c>
      <c r="G429" s="11">
        <f t="shared" si="562"/>
        <v>46482</v>
      </c>
      <c r="H429" s="11">
        <f t="shared" si="562"/>
        <v>46483</v>
      </c>
      <c r="I429" s="11">
        <f t="shared" si="562"/>
        <v>46484</v>
      </c>
      <c r="J429" s="11">
        <f t="shared" si="562"/>
        <v>46485</v>
      </c>
      <c r="K429" s="11">
        <f t="shared" si="562"/>
        <v>46486</v>
      </c>
      <c r="L429" s="11">
        <f t="shared" si="562"/>
        <v>46487</v>
      </c>
      <c r="M429" s="11">
        <f t="shared" si="562"/>
        <v>46488</v>
      </c>
      <c r="N429" s="11">
        <f t="shared" si="562"/>
        <v>46489</v>
      </c>
      <c r="O429" s="11">
        <f t="shared" si="562"/>
        <v>46490</v>
      </c>
      <c r="P429" s="11">
        <f t="shared" si="562"/>
        <v>46491</v>
      </c>
      <c r="Q429" s="11">
        <f t="shared" si="562"/>
        <v>46492</v>
      </c>
      <c r="R429" s="11">
        <f t="shared" si="562"/>
        <v>46493</v>
      </c>
      <c r="S429" s="11">
        <f t="shared" si="562"/>
        <v>46494</v>
      </c>
      <c r="T429" s="11">
        <f t="shared" si="562"/>
        <v>46495</v>
      </c>
      <c r="U429" s="11">
        <f t="shared" si="562"/>
        <v>46496</v>
      </c>
      <c r="V429" s="11">
        <f t="shared" si="562"/>
        <v>46497</v>
      </c>
      <c r="W429" s="11">
        <f t="shared" si="562"/>
        <v>46498</v>
      </c>
      <c r="X429" s="11">
        <f t="shared" si="562"/>
        <v>46499</v>
      </c>
      <c r="Y429" s="11">
        <f t="shared" si="562"/>
        <v>46500</v>
      </c>
      <c r="Z429" s="11">
        <f t="shared" si="562"/>
        <v>46501</v>
      </c>
      <c r="AA429" s="11">
        <f t="shared" si="562"/>
        <v>46502</v>
      </c>
      <c r="AB429" s="11">
        <f t="shared" si="562"/>
        <v>46503</v>
      </c>
      <c r="AC429" s="11">
        <f t="shared" si="562"/>
        <v>46504</v>
      </c>
      <c r="AD429" s="11">
        <f t="shared" si="562"/>
        <v>46505</v>
      </c>
      <c r="AE429" s="11">
        <f t="shared" si="562"/>
        <v>46506</v>
      </c>
      <c r="AF429" s="11">
        <f t="shared" si="562"/>
        <v>46507</v>
      </c>
      <c r="AG429" s="29" t="str">
        <f t="shared" si="562"/>
        <v/>
      </c>
      <c r="AH429" s="257"/>
      <c r="AI429" s="258"/>
      <c r="AJ429" s="258"/>
      <c r="AK429" s="258"/>
      <c r="AL429" s="259"/>
      <c r="AM429" s="263"/>
      <c r="AN429" s="264"/>
      <c r="AO429" s="265"/>
      <c r="AP429" s="268"/>
      <c r="AQ429" s="269"/>
      <c r="AR429" s="271"/>
      <c r="AS429" s="207"/>
      <c r="AT429" s="221"/>
      <c r="AU429" s="241"/>
      <c r="AV429" s="241"/>
      <c r="AW429" s="40"/>
      <c r="AX429" s="244"/>
      <c r="AY429" s="245"/>
      <c r="AZ429" s="2"/>
      <c r="BA429" s="2"/>
      <c r="BB429" s="2"/>
      <c r="BC429" s="2"/>
      <c r="BD429" s="2"/>
      <c r="BE429" s="2"/>
      <c r="BF429" s="2"/>
      <c r="BG429" s="2"/>
    </row>
    <row r="430" spans="1:59" s="4" customFormat="1" ht="13" customHeight="1" outlineLevel="1" x14ac:dyDescent="0.2">
      <c r="A430" s="2"/>
      <c r="B430" s="10" t="s">
        <v>2</v>
      </c>
      <c r="C430" s="12" t="str">
        <f t="shared" ref="C430:AG430" si="563">TEXT(C429,"aaa")</f>
        <v>木</v>
      </c>
      <c r="D430" s="12" t="str">
        <f t="shared" si="563"/>
        <v>金</v>
      </c>
      <c r="E430" s="12" t="str">
        <f t="shared" si="563"/>
        <v>土</v>
      </c>
      <c r="F430" s="17" t="str">
        <f t="shared" si="563"/>
        <v>日</v>
      </c>
      <c r="G430" s="12" t="str">
        <f t="shared" si="563"/>
        <v>月</v>
      </c>
      <c r="H430" s="12" t="str">
        <f t="shared" si="563"/>
        <v>火</v>
      </c>
      <c r="I430" s="12" t="str">
        <f t="shared" si="563"/>
        <v>水</v>
      </c>
      <c r="J430" s="12" t="str">
        <f t="shared" si="563"/>
        <v>木</v>
      </c>
      <c r="K430" s="12" t="str">
        <f t="shared" si="563"/>
        <v>金</v>
      </c>
      <c r="L430" s="12" t="str">
        <f t="shared" si="563"/>
        <v>土</v>
      </c>
      <c r="M430" s="12" t="str">
        <f t="shared" si="563"/>
        <v>日</v>
      </c>
      <c r="N430" s="12" t="str">
        <f t="shared" si="563"/>
        <v>月</v>
      </c>
      <c r="O430" s="12" t="str">
        <f t="shared" si="563"/>
        <v>火</v>
      </c>
      <c r="P430" s="12" t="str">
        <f t="shared" si="563"/>
        <v>水</v>
      </c>
      <c r="Q430" s="12" t="str">
        <f t="shared" si="563"/>
        <v>木</v>
      </c>
      <c r="R430" s="12" t="str">
        <f t="shared" si="563"/>
        <v>金</v>
      </c>
      <c r="S430" s="12" t="str">
        <f t="shared" si="563"/>
        <v>土</v>
      </c>
      <c r="T430" s="12" t="str">
        <f t="shared" si="563"/>
        <v>日</v>
      </c>
      <c r="U430" s="12" t="str">
        <f t="shared" si="563"/>
        <v>月</v>
      </c>
      <c r="V430" s="12" t="str">
        <f t="shared" si="563"/>
        <v>火</v>
      </c>
      <c r="W430" s="12" t="str">
        <f t="shared" si="563"/>
        <v>水</v>
      </c>
      <c r="X430" s="12" t="str">
        <f t="shared" si="563"/>
        <v>木</v>
      </c>
      <c r="Y430" s="12" t="str">
        <f t="shared" si="563"/>
        <v>金</v>
      </c>
      <c r="Z430" s="12" t="str">
        <f t="shared" si="563"/>
        <v>土</v>
      </c>
      <c r="AA430" s="12" t="str">
        <f t="shared" si="563"/>
        <v>日</v>
      </c>
      <c r="AB430" s="12" t="str">
        <f t="shared" si="563"/>
        <v>月</v>
      </c>
      <c r="AC430" s="12" t="str">
        <f t="shared" si="563"/>
        <v>火</v>
      </c>
      <c r="AD430" s="12" t="str">
        <f t="shared" si="563"/>
        <v>水</v>
      </c>
      <c r="AE430" s="12" t="str">
        <f t="shared" si="563"/>
        <v>木</v>
      </c>
      <c r="AF430" s="12" t="str">
        <f t="shared" si="563"/>
        <v>金</v>
      </c>
      <c r="AG430" s="78" t="str">
        <f t="shared" si="563"/>
        <v/>
      </c>
      <c r="AH430" s="246" t="s">
        <v>83</v>
      </c>
      <c r="AI430" s="247" t="s">
        <v>84</v>
      </c>
      <c r="AJ430" s="247" t="s">
        <v>85</v>
      </c>
      <c r="AK430" s="247" t="s">
        <v>86</v>
      </c>
      <c r="AL430" s="248" t="s">
        <v>87</v>
      </c>
      <c r="AM430" s="249" t="s">
        <v>40</v>
      </c>
      <c r="AN430" s="228" t="s">
        <v>12</v>
      </c>
      <c r="AO430" s="231" t="s">
        <v>47</v>
      </c>
      <c r="AP430" s="234" t="s">
        <v>40</v>
      </c>
      <c r="AQ430" s="237" t="s">
        <v>13</v>
      </c>
      <c r="AR430" s="240"/>
      <c r="AS430" s="221"/>
      <c r="AT430" s="221"/>
      <c r="AU430" s="149"/>
      <c r="AV430" s="149"/>
      <c r="AW430" s="40"/>
      <c r="AX430" s="223" t="s">
        <v>89</v>
      </c>
      <c r="AY430" s="224">
        <f>ABS(IF(WEEKDAY(C428,3)=0,7,WEEKDAY(C428,3)-7))</f>
        <v>4</v>
      </c>
      <c r="AZ430" s="2"/>
      <c r="BA430" s="2"/>
      <c r="BB430" s="2"/>
      <c r="BC430" s="2"/>
      <c r="BD430" s="2"/>
      <c r="BE430" s="2"/>
      <c r="BF430" s="2"/>
      <c r="BG430" s="2"/>
    </row>
    <row r="431" spans="1:59" s="4" customFormat="1" ht="27" customHeight="1" outlineLevel="1" x14ac:dyDescent="0.2">
      <c r="A431" s="3"/>
      <c r="B431" s="225" t="s">
        <v>3</v>
      </c>
      <c r="C431" s="218" t="str">
        <f>IFERROR(VLOOKUP(C429,祝日一覧!$A:$C,3,FALSE),"")</f>
        <v/>
      </c>
      <c r="D431" s="218" t="str">
        <f>IFERROR(VLOOKUP(D429,祝日一覧!$A:$C,3,FALSE),"")</f>
        <v/>
      </c>
      <c r="E431" s="218" t="str">
        <f>IFERROR(VLOOKUP(E429,祝日一覧!$A:$C,3,FALSE),"")</f>
        <v/>
      </c>
      <c r="F431" s="218" t="str">
        <f>IFERROR(VLOOKUP(F429,祝日一覧!$A:$C,3,FALSE),"")</f>
        <v/>
      </c>
      <c r="G431" s="218" t="str">
        <f>IFERROR(VLOOKUP(G429,祝日一覧!$A:$C,3,FALSE),"")</f>
        <v/>
      </c>
      <c r="H431" s="218" t="str">
        <f>IFERROR(VLOOKUP(H429,祝日一覧!$A:$C,3,FALSE),"")</f>
        <v/>
      </c>
      <c r="I431" s="218" t="str">
        <f>IFERROR(VLOOKUP(I429,祝日一覧!$A:$C,3,FALSE),"")</f>
        <v/>
      </c>
      <c r="J431" s="218" t="str">
        <f>IFERROR(VLOOKUP(J429,祝日一覧!$A:$C,3,FALSE),"")</f>
        <v/>
      </c>
      <c r="K431" s="218" t="str">
        <f>IFERROR(VLOOKUP(K429,祝日一覧!$A:$C,3,FALSE),"")</f>
        <v/>
      </c>
      <c r="L431" s="218" t="str">
        <f>IFERROR(VLOOKUP(L429,祝日一覧!$A:$C,3,FALSE),"")</f>
        <v/>
      </c>
      <c r="M431" s="218" t="str">
        <f>IFERROR(VLOOKUP(M429,祝日一覧!$A:$C,3,FALSE),"")</f>
        <v/>
      </c>
      <c r="N431" s="218" t="str">
        <f>IFERROR(VLOOKUP(N429,祝日一覧!$A:$C,3,FALSE),"")</f>
        <v/>
      </c>
      <c r="O431" s="218" t="str">
        <f>IFERROR(VLOOKUP(O429,祝日一覧!$A:$C,3,FALSE),"")</f>
        <v/>
      </c>
      <c r="P431" s="218" t="str">
        <f>IFERROR(VLOOKUP(P429,祝日一覧!$A:$C,3,FALSE),"")</f>
        <v/>
      </c>
      <c r="Q431" s="218" t="str">
        <f>IFERROR(VLOOKUP(Q429,祝日一覧!$A:$C,3,FALSE),"")</f>
        <v/>
      </c>
      <c r="R431" s="218" t="str">
        <f>IFERROR(VLOOKUP(R429,祝日一覧!$A:$C,3,FALSE),"")</f>
        <v/>
      </c>
      <c r="S431" s="218" t="str">
        <f>IFERROR(VLOOKUP(S429,祝日一覧!$A:$C,3,FALSE),"")</f>
        <v/>
      </c>
      <c r="T431" s="218" t="str">
        <f>IFERROR(VLOOKUP(T429,祝日一覧!$A:$C,3,FALSE),"")</f>
        <v/>
      </c>
      <c r="U431" s="218" t="str">
        <f>IFERROR(VLOOKUP(U429,祝日一覧!$A:$C,3,FALSE),"")</f>
        <v/>
      </c>
      <c r="V431" s="218" t="str">
        <f>IFERROR(VLOOKUP(V429,祝日一覧!$A:$C,3,FALSE),"")</f>
        <v/>
      </c>
      <c r="W431" s="218" t="str">
        <f>IFERROR(VLOOKUP(W429,祝日一覧!$A:$C,3,FALSE),"")</f>
        <v/>
      </c>
      <c r="X431" s="218" t="str">
        <f>IFERROR(VLOOKUP(X429,祝日一覧!$A:$C,3,FALSE),"")</f>
        <v/>
      </c>
      <c r="Y431" s="218" t="str">
        <f>IFERROR(VLOOKUP(Y429,祝日一覧!$A:$C,3,FALSE),"")</f>
        <v/>
      </c>
      <c r="Z431" s="218" t="str">
        <f>IFERROR(VLOOKUP(Z429,祝日一覧!$A:$C,3,FALSE),"")</f>
        <v/>
      </c>
      <c r="AA431" s="218" t="str">
        <f>IFERROR(VLOOKUP(AA429,祝日一覧!$A:$C,3,FALSE),"")</f>
        <v/>
      </c>
      <c r="AB431" s="218" t="str">
        <f>IFERROR(VLOOKUP(AB429,祝日一覧!$A:$C,3,FALSE),"")</f>
        <v/>
      </c>
      <c r="AC431" s="218" t="str">
        <f>IFERROR(VLOOKUP(AC429,祝日一覧!$A:$C,3,FALSE),"")</f>
        <v/>
      </c>
      <c r="AD431" s="218" t="str">
        <f>IFERROR(VLOOKUP(AD429,祝日一覧!$A:$C,3,FALSE),"")</f>
        <v/>
      </c>
      <c r="AE431" s="218" t="str">
        <f>IFERROR(VLOOKUP(AE429,祝日一覧!$A:$C,3,FALSE),"")</f>
        <v>昭和の日</v>
      </c>
      <c r="AF431" s="218" t="str">
        <f>IFERROR(VLOOKUP(AF429,祝日一覧!$A:$C,3,FALSE),"")</f>
        <v/>
      </c>
      <c r="AG431" s="208" t="str">
        <f>IFERROR(VLOOKUP(AG429,祝日一覧!$A:$C,3,FALSE),"")</f>
        <v/>
      </c>
      <c r="AH431" s="246"/>
      <c r="AI431" s="247"/>
      <c r="AJ431" s="247"/>
      <c r="AK431" s="247"/>
      <c r="AL431" s="248"/>
      <c r="AM431" s="250"/>
      <c r="AN431" s="229"/>
      <c r="AO431" s="232"/>
      <c r="AP431" s="235"/>
      <c r="AQ431" s="238"/>
      <c r="AR431" s="240"/>
      <c r="AS431" s="221"/>
      <c r="AT431" s="222"/>
      <c r="AU431" s="148"/>
      <c r="AV431" s="149"/>
      <c r="AW431" s="40"/>
      <c r="AX431" s="223"/>
      <c r="AY431" s="224"/>
      <c r="AZ431" s="3"/>
      <c r="BA431" s="3"/>
      <c r="BB431" s="3"/>
      <c r="BC431" s="3"/>
      <c r="BD431" s="3"/>
      <c r="BE431" s="3"/>
      <c r="BF431" s="3"/>
      <c r="BG431" s="3"/>
    </row>
    <row r="432" spans="1:59" s="4" customFormat="1" ht="27" customHeight="1" outlineLevel="1" x14ac:dyDescent="0.2">
      <c r="A432" s="3"/>
      <c r="B432" s="226"/>
      <c r="C432" s="219"/>
      <c r="D432" s="219"/>
      <c r="E432" s="219"/>
      <c r="F432" s="219"/>
      <c r="G432" s="219"/>
      <c r="H432" s="219"/>
      <c r="I432" s="219"/>
      <c r="J432" s="219"/>
      <c r="K432" s="219"/>
      <c r="L432" s="219"/>
      <c r="M432" s="219"/>
      <c r="N432" s="219"/>
      <c r="O432" s="219"/>
      <c r="P432" s="219"/>
      <c r="Q432" s="219"/>
      <c r="R432" s="219"/>
      <c r="S432" s="219"/>
      <c r="T432" s="219"/>
      <c r="U432" s="219"/>
      <c r="V432" s="219"/>
      <c r="W432" s="219"/>
      <c r="X432" s="219"/>
      <c r="Y432" s="219"/>
      <c r="Z432" s="219"/>
      <c r="AA432" s="219"/>
      <c r="AB432" s="219"/>
      <c r="AC432" s="219"/>
      <c r="AD432" s="219"/>
      <c r="AE432" s="219"/>
      <c r="AF432" s="219"/>
      <c r="AG432" s="209"/>
      <c r="AH432" s="93" t="str">
        <f>IF($AY430=7,DBCS(1&amp;"日～"&amp;7&amp;"日"),DBCS("前"&amp;DAY(EOMONTH($C428-1,0))-6+$AY430&amp;"日～"&amp;$AY430&amp;"日"))</f>
        <v>前２９日～４日</v>
      </c>
      <c r="AI432" s="112" t="str">
        <f>DBCS($AY430+1&amp;"日～"&amp;$AY430+7&amp;"日")</f>
        <v>５日～１１日</v>
      </c>
      <c r="AJ432" s="112" t="str">
        <f>DBCS($AY430+8&amp;"日～"&amp;$AY430+14&amp;"日")</f>
        <v>１２日～１８日</v>
      </c>
      <c r="AK432" s="112" t="str">
        <f>DBCS($AY430+15&amp;"日～"&amp;$AY430+21&amp;"日")</f>
        <v>１９日～２５日</v>
      </c>
      <c r="AL432" s="113" t="str">
        <f>IF(AND(AY430=7,AY434=0),"-",IF($AY438=3,"-",DBCS($AY430+22&amp;"日～"&amp;$AY430+28&amp;"日")))</f>
        <v>-</v>
      </c>
      <c r="AM432" s="250"/>
      <c r="AN432" s="229"/>
      <c r="AO432" s="232"/>
      <c r="AP432" s="235"/>
      <c r="AQ432" s="238"/>
      <c r="AR432" s="152"/>
      <c r="AS432" s="147"/>
      <c r="AT432" s="147"/>
      <c r="AU432" s="156"/>
      <c r="AV432" s="156"/>
      <c r="AW432" s="40"/>
      <c r="AX432" s="99" t="s">
        <v>90</v>
      </c>
      <c r="AY432" s="100">
        <f>DAY(EOMONTH(C428,0))</f>
        <v>30</v>
      </c>
      <c r="AZ432" s="3"/>
      <c r="BA432" s="211" t="s">
        <v>105</v>
      </c>
      <c r="BB432" s="212"/>
      <c r="BC432" s="212"/>
      <c r="BD432" s="212"/>
      <c r="BE432" s="212"/>
      <c r="BF432" s="212"/>
      <c r="BG432" s="213"/>
    </row>
    <row r="433" spans="1:59" s="4" customFormat="1" ht="17" customHeight="1" outlineLevel="1" x14ac:dyDescent="0.2">
      <c r="A433" s="3"/>
      <c r="B433" s="226"/>
      <c r="C433" s="219"/>
      <c r="D433" s="219"/>
      <c r="E433" s="219"/>
      <c r="F433" s="219"/>
      <c r="G433" s="219"/>
      <c r="H433" s="219"/>
      <c r="I433" s="219"/>
      <c r="J433" s="219"/>
      <c r="K433" s="219"/>
      <c r="L433" s="219"/>
      <c r="M433" s="219"/>
      <c r="N433" s="219"/>
      <c r="O433" s="219"/>
      <c r="P433" s="219"/>
      <c r="Q433" s="219"/>
      <c r="R433" s="219"/>
      <c r="S433" s="219"/>
      <c r="T433" s="219"/>
      <c r="U433" s="219"/>
      <c r="V433" s="219"/>
      <c r="W433" s="219"/>
      <c r="X433" s="219"/>
      <c r="Y433" s="219"/>
      <c r="Z433" s="219"/>
      <c r="AA433" s="219"/>
      <c r="AB433" s="219"/>
      <c r="AC433" s="219"/>
      <c r="AD433" s="219"/>
      <c r="AE433" s="219"/>
      <c r="AF433" s="219"/>
      <c r="AG433" s="209"/>
      <c r="AH433" s="93" t="str">
        <f ca="1">IF(AH434&gt;=0.285,"達成","未")</f>
        <v>未</v>
      </c>
      <c r="AI433" s="166" t="str">
        <f ca="1">IF(AI434&gt;=0.285,"達成","未")</f>
        <v>未</v>
      </c>
      <c r="AJ433" s="166" t="str">
        <f t="shared" ref="AJ433:AK433" ca="1" si="564">IF(AJ434&gt;=0.285,"達成","未")</f>
        <v>未</v>
      </c>
      <c r="AK433" s="166" t="str">
        <f t="shared" ca="1" si="564"/>
        <v>未</v>
      </c>
      <c r="AL433" s="167" t="str">
        <f ca="1">IF(AL434="-","-",IF(AL434&gt;=0.285,"達成","未"))</f>
        <v>-</v>
      </c>
      <c r="AM433" s="251"/>
      <c r="AN433" s="230"/>
      <c r="AO433" s="233"/>
      <c r="AP433" s="236"/>
      <c r="AQ433" s="239"/>
      <c r="AR433" s="163"/>
      <c r="AS433" s="164"/>
      <c r="AT433" s="164"/>
      <c r="AU433" s="165"/>
      <c r="AV433" s="165"/>
      <c r="AW433" s="40"/>
      <c r="AX433" s="99"/>
      <c r="AY433" s="100"/>
      <c r="AZ433" s="3"/>
      <c r="BA433" s="160"/>
      <c r="BB433" s="161"/>
      <c r="BC433" s="161"/>
      <c r="BD433" s="161"/>
      <c r="BE433" s="161"/>
      <c r="BF433" s="161"/>
      <c r="BG433" s="162"/>
    </row>
    <row r="434" spans="1:59" s="4" customFormat="1" ht="20.149999999999999" customHeight="1" outlineLevel="1" thickBot="1" x14ac:dyDescent="0.25">
      <c r="B434" s="227"/>
      <c r="C434" s="220"/>
      <c r="D434" s="220"/>
      <c r="E434" s="220"/>
      <c r="F434" s="220"/>
      <c r="G434" s="220"/>
      <c r="H434" s="220"/>
      <c r="I434" s="220"/>
      <c r="J434" s="220"/>
      <c r="K434" s="220"/>
      <c r="L434" s="220"/>
      <c r="M434" s="220"/>
      <c r="N434" s="220"/>
      <c r="O434" s="220"/>
      <c r="P434" s="220"/>
      <c r="Q434" s="220"/>
      <c r="R434" s="220"/>
      <c r="S434" s="220"/>
      <c r="T434" s="220"/>
      <c r="U434" s="220"/>
      <c r="V434" s="220"/>
      <c r="W434" s="220"/>
      <c r="X434" s="220"/>
      <c r="Y434" s="220"/>
      <c r="Z434" s="220"/>
      <c r="AA434" s="220"/>
      <c r="AB434" s="220"/>
      <c r="AC434" s="220"/>
      <c r="AD434" s="220"/>
      <c r="AE434" s="220"/>
      <c r="AF434" s="220"/>
      <c r="AG434" s="210"/>
      <c r="AH434" s="114">
        <f ca="1">AVERAGE(AH435:AH440)</f>
        <v>0</v>
      </c>
      <c r="AI434" s="115">
        <f t="shared" ref="AI434:AK434" ca="1" si="565">AVERAGE(AI435:AI440)</f>
        <v>0</v>
      </c>
      <c r="AJ434" s="115">
        <f t="shared" ca="1" si="565"/>
        <v>0</v>
      </c>
      <c r="AK434" s="115">
        <f t="shared" ca="1" si="565"/>
        <v>0</v>
      </c>
      <c r="AL434" s="104" t="str">
        <f ca="1">IFERROR(AVERAGE(AL435:AL440),"-")</f>
        <v>-</v>
      </c>
      <c r="AM434" s="64"/>
      <c r="AN434" s="48">
        <f>AVERAGE(AN435:AN440)</f>
        <v>0</v>
      </c>
      <c r="AO434" s="30" t="str">
        <f>IF(AN434&gt;=0.285,"達成","未")</f>
        <v>未</v>
      </c>
      <c r="AP434" s="71"/>
      <c r="AQ434" s="72">
        <f>AVERAGE(AQ435:AQ440)</f>
        <v>5.6559405013409114E-2</v>
      </c>
      <c r="AR434" s="62" t="s">
        <v>15</v>
      </c>
      <c r="AS434" s="49" t="s">
        <v>16</v>
      </c>
      <c r="AT434" s="50" t="s">
        <v>58</v>
      </c>
      <c r="AU434" s="38" t="s">
        <v>56</v>
      </c>
      <c r="AV434" s="153" t="s">
        <v>57</v>
      </c>
      <c r="AW434" s="60" t="s">
        <v>66</v>
      </c>
      <c r="AX434" s="214" t="s">
        <v>91</v>
      </c>
      <c r="AY434" s="215">
        <f>MOD(AY432-AY430,7)</f>
        <v>5</v>
      </c>
      <c r="AZ434" s="97" t="s">
        <v>106</v>
      </c>
      <c r="BA434" s="111"/>
      <c r="BB434" s="111" t="s">
        <v>83</v>
      </c>
      <c r="BC434" s="111" t="s">
        <v>84</v>
      </c>
      <c r="BD434" s="111" t="s">
        <v>85</v>
      </c>
      <c r="BE434" s="111" t="s">
        <v>86</v>
      </c>
      <c r="BF434" s="111" t="s">
        <v>87</v>
      </c>
      <c r="BG434" s="111" t="s">
        <v>101</v>
      </c>
    </row>
    <row r="435" spans="1:59" s="4" customFormat="1" ht="20.149999999999999" customHeight="1" outlineLevel="1" x14ac:dyDescent="0.2">
      <c r="B435" s="51" t="str">
        <f>IF($R$5&lt;&gt;"",$R$5,"-")</f>
        <v>A</v>
      </c>
      <c r="C435" s="84"/>
      <c r="D435" s="84"/>
      <c r="E435" s="84"/>
      <c r="F435" s="84"/>
      <c r="G435" s="84"/>
      <c r="H435" s="84"/>
      <c r="I435" s="84"/>
      <c r="J435" s="84"/>
      <c r="K435" s="84"/>
      <c r="L435" s="84"/>
      <c r="M435" s="84"/>
      <c r="N435" s="84"/>
      <c r="O435" s="84"/>
      <c r="P435" s="84"/>
      <c r="Q435" s="84"/>
      <c r="R435" s="84"/>
      <c r="S435" s="84"/>
      <c r="T435" s="84"/>
      <c r="U435" s="84"/>
      <c r="V435" s="84"/>
      <c r="W435" s="84"/>
      <c r="X435" s="84"/>
      <c r="Y435" s="84"/>
      <c r="Z435" s="84"/>
      <c r="AA435" s="84"/>
      <c r="AB435" s="84"/>
      <c r="AC435" s="84"/>
      <c r="AD435" s="84"/>
      <c r="AE435" s="84"/>
      <c r="AF435" s="84"/>
      <c r="AG435" s="61"/>
      <c r="AH435" s="122">
        <f ca="1">IFERROR(IF(B435="-","-",IF(AY430=7,COUNTIF(OFFSET($C435,0,0,1,$AY430),"○")/(7-BB435),(COUNTIF(OFFSET($C435,0,0,1,$AY430),"○")+COUNTIF(OFFSET($C435,-14,DAY(EOMONTH(C428-1,0))-7+$AY430,1,7-$AY430),"○"))/(7-BB435))),"-")</f>
        <v>0</v>
      </c>
      <c r="AI435" s="116">
        <f ca="1">IF($B435="-","-",COUNTIF(OFFSET($C435,0,$AY430,1,7),"○")/7-BC435)</f>
        <v>0</v>
      </c>
      <c r="AJ435" s="145">
        <f ca="1">IF($B435="-","-",COUNTIF(OFFSET($C435,0,$AY430,1,7),"○")/7-BD435)</f>
        <v>0</v>
      </c>
      <c r="AK435" s="145">
        <f ca="1">IF($B435="-","-",COUNTIF(OFFSET($C435,0,$AY430,1,7),"○")/7-BE435)</f>
        <v>0</v>
      </c>
      <c r="AL435" s="146" t="str">
        <f ca="1">IF($B435="-","-",IF((AY438+SIGN(AY430))&lt;5,"-",COUNTIF(OFFSET(C435,0,AY430+21,1,7),"○")/(7-BF435)))</f>
        <v>-</v>
      </c>
      <c r="AM435" s="65">
        <f>AU435</f>
        <v>0</v>
      </c>
      <c r="AN435" s="41">
        <f>IFERROR(AM435/AS435,"")</f>
        <v>0</v>
      </c>
      <c r="AO435" s="67" t="str">
        <f t="shared" ref="AO435:AO440" si="566">IFERROR(IF(B435="-",B435,IF(AM435/AS435&gt;=0.285,"達成","未")),"-")</f>
        <v>未</v>
      </c>
      <c r="AP435" s="73">
        <f t="shared" ref="AP435:AP440" si="567">AV435</f>
        <v>58</v>
      </c>
      <c r="AQ435" s="74">
        <f>IFERROR(AP435/AT435,"")</f>
        <v>6.2098501070663809E-2</v>
      </c>
      <c r="AR435" s="150">
        <f>COUNT(C429:AG429)</f>
        <v>30</v>
      </c>
      <c r="AS435" s="157">
        <f t="shared" ref="AS435:AS440" si="568">IF(OR(B435="-",B435=""),0,IFERROR(AR435-COUNTIF(C435:AG435,"外"),))</f>
        <v>30</v>
      </c>
      <c r="AT435" s="151">
        <f t="shared" ref="AT435:AT440" si="569">AS435+AT421</f>
        <v>934</v>
      </c>
      <c r="AU435" s="151">
        <f t="shared" ref="AU435:AU440" si="570">COUNTIF(C435:AG435,"○")</f>
        <v>0</v>
      </c>
      <c r="AV435" s="151">
        <f t="shared" ref="AV435:AV440" si="571">AV421+AU435</f>
        <v>58</v>
      </c>
      <c r="AW435" s="98">
        <f>IF(C428&gt;DATE($K$6,$M$6,1),0,IF(SUM(AS435:AS440)=0,1,IF(AO434="達成",1,0)))</f>
        <v>0</v>
      </c>
      <c r="AX435" s="214"/>
      <c r="AY435" s="215"/>
      <c r="AZ435" s="98">
        <f>IF(C428&gt;DATE($K$6,$M$6,1),0,IF(SUM(AS435:AS440)=0,1,IF(AND(AH434&gt;0.285,AI434&gt;0.285,AJ434&gt;0.285,AK434&gt;0.285,AL434&gt;0.285),1,0)))</f>
        <v>0</v>
      </c>
      <c r="BA435" s="111" t="s">
        <v>95</v>
      </c>
      <c r="BB435" s="111">
        <f ca="1">IF(AY430=7,COUNTIF(OFFSET($C435,0,0,1,$AY430),"外"),COUNTIF(OFFSET($C435,0,0,1,$AY430),"外")+COUNTIF(OFFSET($C435,-13,DAY(EOMONTH(C428-1,0))-7+$AY430,1,7-$AY430),"外"))</f>
        <v>0</v>
      </c>
      <c r="BC435" s="111">
        <f ca="1">COUNTIF(OFFSET($C435,0,$AY430,1,7),"外")</f>
        <v>0</v>
      </c>
      <c r="BD435" s="111">
        <f ca="1">COUNTIF(OFFSET($C435,0,$AY430+7,1,7),"外")</f>
        <v>0</v>
      </c>
      <c r="BE435" s="111">
        <f ca="1">COUNTIF(OFFSET($C435,0,$AY430+14,1,7),"外")</f>
        <v>0</v>
      </c>
      <c r="BF435" s="111">
        <f ca="1">COUNTIF(OFFSET(C435,0,AY430+21,1,7),"外")</f>
        <v>0</v>
      </c>
      <c r="BG435" s="111">
        <f ca="1">SUM(BB435:BF435)</f>
        <v>0</v>
      </c>
    </row>
    <row r="436" spans="1:59" s="4" customFormat="1" ht="20.149999999999999" customHeight="1" outlineLevel="1" x14ac:dyDescent="0.2">
      <c r="B436" s="45" t="str">
        <f>IF($S$5&lt;&gt;"",$S$5,"-")</f>
        <v>B</v>
      </c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F436" s="12"/>
      <c r="AG436" s="78"/>
      <c r="AH436" s="90">
        <f ca="1">IFERROR(IF(B421="-","-",IF(AY430=7,COUNTIF(OFFSET($C436,0,0,1,$AY430),"○")/(7-BB436),(COUNTIF(OFFSET($C436,0,0,1,$AY430),"○")+COUNTIF(OFFSET($C436,-14,DAY(EOMONTH(C428-1,0))-7+$AY430,1,7-$AY430),"○"))/(7-BB436))),"-")</f>
        <v>0</v>
      </c>
      <c r="AI436" s="89">
        <f ca="1">IF(B436="-","-",COUNTIF(OFFSET($C436,0,$AY430,1,7),"○")/7-BC436)</f>
        <v>0</v>
      </c>
      <c r="AJ436" s="89">
        <f ca="1">IF($B436="-","-",COUNTIF(OFFSET($C436,0,$AY431,1,7),"○")/7-BD436)</f>
        <v>0</v>
      </c>
      <c r="AK436" s="89">
        <f ca="1">IF($B436="-","-",COUNTIF(OFFSET($C436,0,$AY430,1,7),"○")/7-BE436)</f>
        <v>0</v>
      </c>
      <c r="AL436" s="105" t="str">
        <f ca="1">IF($B436="-","-",IF((AY438+SIGN(AY430))&lt;5,"-",COUNTIF(OFFSET(C436,0,AY430+21,1,7),"○")/(7-BF436)))</f>
        <v>-</v>
      </c>
      <c r="AM436" s="154">
        <f t="shared" ref="AM436:AM438" si="572">AU436</f>
        <v>0</v>
      </c>
      <c r="AN436" s="41">
        <f t="shared" ref="AN436" si="573">IFERROR(AM436/AS436,"")</f>
        <v>0</v>
      </c>
      <c r="AO436" s="66" t="str">
        <f t="shared" si="566"/>
        <v>未</v>
      </c>
      <c r="AP436" s="155">
        <f t="shared" si="567"/>
        <v>49</v>
      </c>
      <c r="AQ436" s="75">
        <f t="shared" ref="AQ436:AQ438" si="574">IFERROR(AP436/AT436,"")</f>
        <v>5.2858683926645091E-2</v>
      </c>
      <c r="AR436" s="150">
        <f>COUNT(C429:AG429)</f>
        <v>30</v>
      </c>
      <c r="AS436" s="157">
        <f t="shared" si="568"/>
        <v>30</v>
      </c>
      <c r="AT436" s="151">
        <f t="shared" si="569"/>
        <v>927</v>
      </c>
      <c r="AU436" s="151">
        <f t="shared" si="570"/>
        <v>0</v>
      </c>
      <c r="AV436" s="151">
        <f t="shared" si="571"/>
        <v>49</v>
      </c>
      <c r="AW436" s="40"/>
      <c r="AX436" s="216" t="s">
        <v>92</v>
      </c>
      <c r="AY436" s="196">
        <f>SIGN(AY430)+SIGN(AY434)+AY438</f>
        <v>5</v>
      </c>
      <c r="BA436" s="111" t="s">
        <v>96</v>
      </c>
      <c r="BB436" s="111">
        <f ca="1">IF(AY430=7,COUNTIF(OFFSET($C436,0,0,1,$AY430),"外"),COUNTIF(OFFSET($C436,0,0,1,$AY430),"外")+COUNTIF(OFFSET($C436,-13,DAY(EOMONTH(C428-1,0))-7+$AY430,1,7-$AY430),"外"))</f>
        <v>0</v>
      </c>
      <c r="BC436" s="111">
        <f ca="1">COUNTIF(OFFSET($C436,0,$AY430,1,7),"外")</f>
        <v>0</v>
      </c>
      <c r="BD436" s="111">
        <f ca="1">COUNTIF(OFFSET($C436,0,$AY430+7,1,7),"外")</f>
        <v>0</v>
      </c>
      <c r="BE436" s="111">
        <f ca="1">COUNTIF(OFFSET($C436,0,$AY430+14,1,7),"外")</f>
        <v>0</v>
      </c>
      <c r="BF436" s="111">
        <f ca="1">COUNTIF(OFFSET(C436,0,AY430+21,1,7),"外")</f>
        <v>0</v>
      </c>
      <c r="BG436" s="111">
        <f t="shared" ref="BG436:BG438" ca="1" si="575">SUM(BB436:BF436)</f>
        <v>0</v>
      </c>
    </row>
    <row r="437" spans="1:59" s="4" customFormat="1" ht="20.149999999999999" customHeight="1" outlineLevel="1" x14ac:dyDescent="0.2">
      <c r="B437" s="45" t="str">
        <f>IF($T$5&lt;&gt;"",$T$5,"-")</f>
        <v>C</v>
      </c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F437" s="12"/>
      <c r="AG437" s="78"/>
      <c r="AH437" s="90">
        <f ca="1">IFERROR(IF(B437="-","-",IF(AY430=7,COUNTIF(OFFSET($C437,0,0,1,$AY430),"○")/(7-BB437),(COUNTIF(OFFSET($C437,0,0,1,$AY430),"○")+COUNTIF(OFFSET($C437,-14,DAY(EOMONTH(C428-1,0))-7+$AY430,1,7-$AY430),"○"))/(7-BB437))),"-")</f>
        <v>0</v>
      </c>
      <c r="AI437" s="89">
        <f ca="1">IF(B437="-","-",COUNTIF(OFFSET($C437,0,$AY430,1,7),"○")/7-BC437)</f>
        <v>0</v>
      </c>
      <c r="AJ437" s="89">
        <f ca="1">IF($B437="-","-",COUNTIF(OFFSET($C437,0,$AY430,1,7),"○")/7-BD437)</f>
        <v>0</v>
      </c>
      <c r="AK437" s="89">
        <f ca="1">IF($B437="-","-",COUNTIF(OFFSET($C437,0,$AY430,1,7),"○")/7-BE437)</f>
        <v>0</v>
      </c>
      <c r="AL437" s="105" t="str">
        <f ca="1">IF($B437="-","-",IF((AY438+SIGN(AY430))&lt;5,"-",COUNTIF(OFFSET(C437,0,AY430+21,1,7),"○")/(7-BF437)))</f>
        <v>-</v>
      </c>
      <c r="AM437" s="154">
        <f t="shared" si="572"/>
        <v>0</v>
      </c>
      <c r="AN437" s="41">
        <f>IFERROR(AM437/AS437,"")</f>
        <v>0</v>
      </c>
      <c r="AO437" s="66" t="str">
        <f t="shared" si="566"/>
        <v>未</v>
      </c>
      <c r="AP437" s="155">
        <f t="shared" si="567"/>
        <v>51</v>
      </c>
      <c r="AQ437" s="75">
        <f t="shared" si="574"/>
        <v>5.4721030042918457E-2</v>
      </c>
      <c r="AR437" s="150">
        <f>COUNT(C429:AG429)</f>
        <v>30</v>
      </c>
      <c r="AS437" s="157">
        <f t="shared" si="568"/>
        <v>30</v>
      </c>
      <c r="AT437" s="151">
        <f t="shared" si="569"/>
        <v>932</v>
      </c>
      <c r="AU437" s="151">
        <f t="shared" si="570"/>
        <v>0</v>
      </c>
      <c r="AV437" s="151">
        <f t="shared" si="571"/>
        <v>51</v>
      </c>
      <c r="AW437" s="40"/>
      <c r="AX437" s="217"/>
      <c r="AY437" s="197"/>
      <c r="BA437" s="111" t="s">
        <v>97</v>
      </c>
      <c r="BB437" s="111">
        <f ca="1">IF(AY430=7,COUNTIF(OFFSET($C437,0,0,1,$AY430),"外"),COUNTIF(OFFSET($C437,0,0,1,$AY430),"外")+COUNTIF(OFFSET($C437,-13,DAY(EOMONTH(C428-1,0))-7+$AY430,1,7-$AY430),"外"))</f>
        <v>0</v>
      </c>
      <c r="BC437" s="111">
        <f ca="1">COUNTIF(OFFSET($C437,0,$AY430,1,7),"外")</f>
        <v>0</v>
      </c>
      <c r="BD437" s="111">
        <f ca="1">COUNTIF(OFFSET($C437,0,$AY430+7,1,7),"外")</f>
        <v>0</v>
      </c>
      <c r="BE437" s="111">
        <f ca="1">COUNTIF(OFFSET($C437,0,$AY430+14,1,7),"外")</f>
        <v>0</v>
      </c>
      <c r="BF437" s="111">
        <f ca="1">COUNTIF(OFFSET(C437,0,AY430+21,1,7),"外")</f>
        <v>0</v>
      </c>
      <c r="BG437" s="111">
        <f t="shared" ca="1" si="575"/>
        <v>0</v>
      </c>
    </row>
    <row r="438" spans="1:59" s="4" customFormat="1" ht="20.149999999999999" customHeight="1" outlineLevel="1" x14ac:dyDescent="0.2">
      <c r="B438" s="45" t="str">
        <f>IF($U$5&lt;&gt;"",$U$5,"-")</f>
        <v>-</v>
      </c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F438" s="12"/>
      <c r="AG438" s="78"/>
      <c r="AH438" s="90" t="str">
        <f ca="1">IFERROR(IF(B438="-","-",IF(AY430=7,COUNTIF(OFFSET($C438,0,0,1,$AY430),"○")/(7-BB438),(COUNTIF(OFFSET($C438,0,0,1,$AY430),"○")+COUNTIF(OFFSET($C438,-14,DAY(EOMONTH(C428-1,0))-7+$AY430,1,7-$AY430),"○"))/(7-BB438))),"-")</f>
        <v>-</v>
      </c>
      <c r="AI438" s="89" t="str">
        <f ca="1">IF(B438="-","-",COUNTIF(OFFSET($C438,0,$AY430,1,7),"○")/7-BC438)</f>
        <v>-</v>
      </c>
      <c r="AJ438" s="89" t="str">
        <f ca="1">IF($B438="-","-",COUNTIF(OFFSET($C438,0,$AY430,1,7),"○")/7-BD438)</f>
        <v>-</v>
      </c>
      <c r="AK438" s="89" t="str">
        <f ca="1">IF($B438="-","-",COUNTIF(OFFSET($C438,0,$AY430,1,7),"○")/7-BE438)</f>
        <v>-</v>
      </c>
      <c r="AL438" s="105" t="str">
        <f ca="1">IF($B438="-","-",IF((AY438+SIGN(AY430))&lt;5,"-",COUNTIF(OFFSET(C438,0,AY430+21,1,7),"○")/(7-BF438)))</f>
        <v>-</v>
      </c>
      <c r="AM438" s="154">
        <f t="shared" si="572"/>
        <v>0</v>
      </c>
      <c r="AN438" s="41" t="str">
        <f t="shared" ref="AN438:AN439" si="576">IFERROR(AM438/AS438,"")</f>
        <v/>
      </c>
      <c r="AO438" s="66" t="str">
        <f t="shared" si="566"/>
        <v>-</v>
      </c>
      <c r="AP438" s="155">
        <f t="shared" si="567"/>
        <v>0</v>
      </c>
      <c r="AQ438" s="75" t="str">
        <f t="shared" si="574"/>
        <v/>
      </c>
      <c r="AR438" s="150">
        <f>COUNT(C429:AG429)</f>
        <v>30</v>
      </c>
      <c r="AS438" s="157">
        <f t="shared" si="568"/>
        <v>0</v>
      </c>
      <c r="AT438" s="151">
        <f t="shared" si="569"/>
        <v>0</v>
      </c>
      <c r="AU438" s="151">
        <f t="shared" si="570"/>
        <v>0</v>
      </c>
      <c r="AV438" s="151">
        <f t="shared" si="571"/>
        <v>0</v>
      </c>
      <c r="AW438" s="40"/>
      <c r="AX438" s="194" t="s">
        <v>93</v>
      </c>
      <c r="AY438" s="196">
        <f>ROUNDDOWN((AY432-AY430)/7,0)</f>
        <v>3</v>
      </c>
      <c r="BA438" s="111" t="s">
        <v>98</v>
      </c>
      <c r="BB438" s="111">
        <f ca="1">IF(AY430=7,COUNTIF(OFFSET($C438,0,0,1,$AY430),"外"),COUNTIF(OFFSET($C438,0,0,1,$AY430),"外")+COUNTIF(OFFSET($C438,-13,DAY(EOMONTH(C428-1,0))-7+$AY430,1,7-$AY430),"外"))</f>
        <v>0</v>
      </c>
      <c r="BC438" s="111">
        <f ca="1">COUNTIF(OFFSET($C438,0,$AY430,1,7),"外")</f>
        <v>0</v>
      </c>
      <c r="BD438" s="111">
        <f ca="1">COUNTIF(OFFSET($C438,0,$AY430+7,1,7),"外")</f>
        <v>0</v>
      </c>
      <c r="BE438" s="111">
        <f ca="1">COUNTIF(OFFSET($C438,0,$AY430+14,1,7),"外")</f>
        <v>0</v>
      </c>
      <c r="BF438" s="111">
        <f ca="1">COUNTIF(OFFSET(C438,0,AY430+21,1,7),"外")</f>
        <v>0</v>
      </c>
      <c r="BG438" s="111">
        <f t="shared" ca="1" si="575"/>
        <v>0</v>
      </c>
    </row>
    <row r="439" spans="1:59" s="4" customFormat="1" ht="20.149999999999999" customHeight="1" outlineLevel="1" x14ac:dyDescent="0.2">
      <c r="B439" s="45" t="str">
        <f>IF($V$5&lt;&gt;"",$V$5,"-")</f>
        <v>-</v>
      </c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12"/>
      <c r="AG439" s="78"/>
      <c r="AH439" s="90" t="str">
        <f ca="1">IFERROR(IF(B439="-","-",IF(AY430=7,COUNTIF(OFFSET($C439,0,0,1,$AY430),"○")/(7-BB439),(COUNTIF(OFFSET($C439,0,0,1,$AY430),"○")+COUNTIF(OFFSET($C439,-14,DAY(EOMONTH(C428-1,0))-7+$AY430,1,7-$AY430),"○"))/(7-BB439))),"-")</f>
        <v>-</v>
      </c>
      <c r="AI439" s="89" t="str">
        <f ca="1">IF(B439="-","-",COUNTIF(OFFSET($C439,0,$AY430,1,7),"○")/7-BC439)</f>
        <v>-</v>
      </c>
      <c r="AJ439" s="89" t="str">
        <f ca="1">IF($B439="-","-",COUNTIF(OFFSET($C439,0,$AY430,1,7),"○")/7-BD439)</f>
        <v>-</v>
      </c>
      <c r="AK439" s="89" t="str">
        <f ca="1">IF($B439="-","-",COUNTIF(OFFSET($C439,0,$AY430,1,7),"○")/7-BE439)</f>
        <v>-</v>
      </c>
      <c r="AL439" s="105" t="str">
        <f ca="1">IF($B439="-","-",IF((AY438+SIGN(AY430))&lt;5,"-",COUNTIF(OFFSET(C439,0,AY430+21,1,7),"○")/(7-BF439)))</f>
        <v>-</v>
      </c>
      <c r="AM439" s="154">
        <f>AU439</f>
        <v>0</v>
      </c>
      <c r="AN439" s="41" t="str">
        <f t="shared" si="576"/>
        <v/>
      </c>
      <c r="AO439" s="66" t="str">
        <f t="shared" si="566"/>
        <v>-</v>
      </c>
      <c r="AP439" s="155">
        <f t="shared" si="567"/>
        <v>0</v>
      </c>
      <c r="AQ439" s="75" t="str">
        <f>IFERROR(AP439/AT439,"")</f>
        <v/>
      </c>
      <c r="AR439" s="150">
        <f>COUNT(C429:AG429)</f>
        <v>30</v>
      </c>
      <c r="AS439" s="157">
        <f t="shared" si="568"/>
        <v>0</v>
      </c>
      <c r="AT439" s="151">
        <f t="shared" si="569"/>
        <v>0</v>
      </c>
      <c r="AU439" s="151">
        <f t="shared" si="570"/>
        <v>0</v>
      </c>
      <c r="AV439" s="151">
        <f t="shared" si="571"/>
        <v>0</v>
      </c>
      <c r="AW439" s="40"/>
      <c r="AX439" s="195"/>
      <c r="AY439" s="197"/>
      <c r="BA439" s="111" t="s">
        <v>99</v>
      </c>
      <c r="BB439" s="111">
        <f ca="1">IF(AY430=7,COUNTIF(OFFSET($C439,0,0,1,$AY430),"外"),COUNTIF(OFFSET($C439,0,0,1,$AY430),"外")+COUNTIF(OFFSET($C439,-13,DAY(EOMONTH(C428-1,0))-7+$AY430,1,7-$AY430),"外"))</f>
        <v>0</v>
      </c>
      <c r="BC439" s="111">
        <f ca="1">COUNTIF(OFFSET($C439,0,$AY430,1,7),"外")</f>
        <v>0</v>
      </c>
      <c r="BD439" s="111">
        <f ca="1">COUNTIF(OFFSET($C439,0,$AY430+7,1,7),"外")</f>
        <v>0</v>
      </c>
      <c r="BE439" s="111">
        <f ca="1">COUNTIF(OFFSET($C439,0,$AY430+14,1,7),"外")</f>
        <v>0</v>
      </c>
      <c r="BF439" s="111">
        <f ca="1">COUNTIF(OFFSET(C439,0,AY430+21,1,7),"外")</f>
        <v>0</v>
      </c>
      <c r="BG439" s="111">
        <f ca="1">SUM(BB439:BF439)</f>
        <v>0</v>
      </c>
    </row>
    <row r="440" spans="1:59" s="4" customFormat="1" ht="20.149999999999999" customHeight="1" outlineLevel="1" thickBot="1" x14ac:dyDescent="0.25">
      <c r="B440" s="46" t="str">
        <f>IF($W$5&lt;&gt;"",$W$5,"-")</f>
        <v>-</v>
      </c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F440" s="13"/>
      <c r="AG440" s="55"/>
      <c r="AH440" s="91" t="str">
        <f ca="1">IFERROR(IF(B440="-","-",IF(AY430=7,COUNTIF(OFFSET($C440,0,0,1,$AY430),"○")/(7-BB440),(COUNTIF(OFFSET($C440,0,0,1,$AY430),"○")+COUNTIF(OFFSET($C440,-14,DAY(EOMONTH(C428-1,0))-7+$AY430,1,7-$AY430),"○"))/(7-BB440))),"-")</f>
        <v>-</v>
      </c>
      <c r="AI440" s="92" t="str">
        <f ca="1">IF(B440="-","-",COUNTIF(OFFSET($C440,0,$AY430,1,7),"○")/7-BC440)</f>
        <v>-</v>
      </c>
      <c r="AJ440" s="92" t="str">
        <f ca="1">IF($B440="-","-",COUNTIF(OFFSET($C440,0,$AY430,1,7),"○")/7-BD440)</f>
        <v>-</v>
      </c>
      <c r="AK440" s="92" t="str">
        <f ca="1">IF($B440="-","-",COUNTIF(OFFSET($C440,0,$AY430,1,7),"○")/7-BE440)</f>
        <v>-</v>
      </c>
      <c r="AL440" s="106" t="str">
        <f ca="1">IF($B440="-","-",IF((AY438+SIGN(AY430))&lt;5,"-",COUNTIF(OFFSET(C440,0,AY430+21,1,7),"○")/(7-BF440)))</f>
        <v>-</v>
      </c>
      <c r="AM440" s="64">
        <f t="shared" ref="AM440" si="577">AU440</f>
        <v>0</v>
      </c>
      <c r="AN440" s="48" t="str">
        <f>IFERROR(AM440/AS440,"")</f>
        <v/>
      </c>
      <c r="AO440" s="30" t="str">
        <f t="shared" si="566"/>
        <v>-</v>
      </c>
      <c r="AP440" s="71">
        <f t="shared" si="567"/>
        <v>0</v>
      </c>
      <c r="AQ440" s="72" t="str">
        <f t="shared" ref="AQ440" si="578">IFERROR(AP440/AT440,"")</f>
        <v/>
      </c>
      <c r="AR440" s="150">
        <f>COUNT(C429:AG429)</f>
        <v>30</v>
      </c>
      <c r="AS440" s="157">
        <f t="shared" si="568"/>
        <v>0</v>
      </c>
      <c r="AT440" s="151">
        <f t="shared" si="569"/>
        <v>0</v>
      </c>
      <c r="AU440" s="151">
        <f t="shared" si="570"/>
        <v>0</v>
      </c>
      <c r="AV440" s="151">
        <f t="shared" si="571"/>
        <v>0</v>
      </c>
      <c r="AW440" s="40"/>
      <c r="AX440" s="101"/>
      <c r="AY440" s="102"/>
      <c r="BA440" s="111" t="s">
        <v>100</v>
      </c>
      <c r="BB440" s="111">
        <f ca="1">IF(AY430=7,COUNTIF(OFFSET($C440,0,0,1,$AY430),"外"),COUNTIF(OFFSET($C440,0,0,1,$AY430),"外")+COUNTIF(OFFSET($C440,-13,DAY(EOMONTH(C428-1,0))-7+$AY430,1,7-$AY430),"外"))</f>
        <v>0</v>
      </c>
      <c r="BC440" s="111">
        <f ca="1">COUNTIF(OFFSET($C440,0,$AY430,1,7),"外")</f>
        <v>0</v>
      </c>
      <c r="BD440" s="111">
        <f ca="1">COUNTIF(OFFSET($C440,0,$AY430+7,1,7),"外")</f>
        <v>0</v>
      </c>
      <c r="BE440" s="111">
        <f ca="1">COUNTIF(OFFSET($C440,0,$AY430+14,1,7),"外")</f>
        <v>0</v>
      </c>
      <c r="BF440" s="111">
        <f ca="1">COUNTIF(OFFSET(C440,0,AY430+21,1,7),"外")</f>
        <v>0</v>
      </c>
      <c r="BG440" s="111">
        <f t="shared" ref="BG440" ca="1" si="579">SUM(BB440:BF440)</f>
        <v>0</v>
      </c>
    </row>
    <row r="441" spans="1:59" ht="13.5" outlineLevel="1" thickBot="1" x14ac:dyDescent="0.25">
      <c r="AV441" s="32"/>
    </row>
    <row r="442" spans="1:59" s="4" customFormat="1" ht="13" customHeight="1" outlineLevel="1" x14ac:dyDescent="0.2">
      <c r="A442" s="2"/>
      <c r="B442" s="83" t="s">
        <v>0</v>
      </c>
      <c r="C442" s="252">
        <f>DATE(YEAR(C428),MONTH(C428)+1,DAY(C428))</f>
        <v>46508</v>
      </c>
      <c r="D442" s="253"/>
      <c r="E442" s="253"/>
      <c r="F442" s="253"/>
      <c r="G442" s="253"/>
      <c r="H442" s="253"/>
      <c r="I442" s="253"/>
      <c r="J442" s="253"/>
      <c r="K442" s="253"/>
      <c r="L442" s="253"/>
      <c r="M442" s="253"/>
      <c r="N442" s="253"/>
      <c r="O442" s="253"/>
      <c r="P442" s="253"/>
      <c r="Q442" s="253"/>
      <c r="R442" s="253"/>
      <c r="S442" s="253"/>
      <c r="T442" s="253"/>
      <c r="U442" s="253"/>
      <c r="V442" s="253"/>
      <c r="W442" s="253"/>
      <c r="X442" s="253"/>
      <c r="Y442" s="253"/>
      <c r="Z442" s="253"/>
      <c r="AA442" s="253"/>
      <c r="AB442" s="253"/>
      <c r="AC442" s="253"/>
      <c r="AD442" s="253"/>
      <c r="AE442" s="253"/>
      <c r="AF442" s="253"/>
      <c r="AG442" s="253"/>
      <c r="AH442" s="254" t="s">
        <v>113</v>
      </c>
      <c r="AI442" s="255"/>
      <c r="AJ442" s="255"/>
      <c r="AK442" s="255"/>
      <c r="AL442" s="256"/>
      <c r="AM442" s="260" t="s">
        <v>46</v>
      </c>
      <c r="AN442" s="261"/>
      <c r="AO442" s="262"/>
      <c r="AP442" s="266" t="s">
        <v>11</v>
      </c>
      <c r="AQ442" s="267"/>
      <c r="AR442" s="270" t="s">
        <v>15</v>
      </c>
      <c r="AS442" s="206" t="s">
        <v>16</v>
      </c>
      <c r="AT442" s="221" t="s">
        <v>17</v>
      </c>
      <c r="AU442" s="241"/>
      <c r="AV442" s="241"/>
      <c r="AW442" s="40"/>
      <c r="AX442" s="242" t="s">
        <v>88</v>
      </c>
      <c r="AY442" s="243"/>
      <c r="AZ442" s="2"/>
      <c r="BA442" s="2"/>
      <c r="BB442" s="2"/>
      <c r="BC442" s="2"/>
      <c r="BD442" s="2"/>
      <c r="BE442" s="2"/>
      <c r="BF442" s="2"/>
      <c r="BG442" s="2"/>
    </row>
    <row r="443" spans="1:59" s="4" customFormat="1" ht="13" customHeight="1" outlineLevel="1" x14ac:dyDescent="0.2">
      <c r="A443" s="2"/>
      <c r="B443" s="10" t="s">
        <v>1</v>
      </c>
      <c r="C443" s="11">
        <f>DATE(YEAR(C442),MONTH(C442),DAY(C442))</f>
        <v>46508</v>
      </c>
      <c r="D443" s="11">
        <f>IF(MONTH(DATE(YEAR(C443),MONTH(C443),DAY(C443)+1))=MONTH($C442),DATE(YEAR(C443),MONTH(C443),DAY(C443)+1),"")</f>
        <v>46509</v>
      </c>
      <c r="E443" s="11">
        <f t="shared" ref="E443:AG443" si="580">IF(MONTH(DATE(YEAR(D443),MONTH(D443),DAY(D443)+1))=MONTH($C442),DATE(YEAR(D443),MONTH(D443),DAY(D443)+1),"")</f>
        <v>46510</v>
      </c>
      <c r="F443" s="16">
        <f t="shared" si="580"/>
        <v>46511</v>
      </c>
      <c r="G443" s="11">
        <f t="shared" si="580"/>
        <v>46512</v>
      </c>
      <c r="H443" s="11">
        <f t="shared" si="580"/>
        <v>46513</v>
      </c>
      <c r="I443" s="11">
        <f t="shared" si="580"/>
        <v>46514</v>
      </c>
      <c r="J443" s="11">
        <f t="shared" si="580"/>
        <v>46515</v>
      </c>
      <c r="K443" s="11">
        <f t="shared" si="580"/>
        <v>46516</v>
      </c>
      <c r="L443" s="11">
        <f t="shared" si="580"/>
        <v>46517</v>
      </c>
      <c r="M443" s="11">
        <f t="shared" si="580"/>
        <v>46518</v>
      </c>
      <c r="N443" s="11">
        <f t="shared" si="580"/>
        <v>46519</v>
      </c>
      <c r="O443" s="11">
        <f t="shared" si="580"/>
        <v>46520</v>
      </c>
      <c r="P443" s="11">
        <f t="shared" si="580"/>
        <v>46521</v>
      </c>
      <c r="Q443" s="11">
        <f t="shared" si="580"/>
        <v>46522</v>
      </c>
      <c r="R443" s="11">
        <f t="shared" si="580"/>
        <v>46523</v>
      </c>
      <c r="S443" s="11">
        <f t="shared" si="580"/>
        <v>46524</v>
      </c>
      <c r="T443" s="11">
        <f t="shared" si="580"/>
        <v>46525</v>
      </c>
      <c r="U443" s="11">
        <f t="shared" si="580"/>
        <v>46526</v>
      </c>
      <c r="V443" s="11">
        <f t="shared" si="580"/>
        <v>46527</v>
      </c>
      <c r="W443" s="11">
        <f t="shared" si="580"/>
        <v>46528</v>
      </c>
      <c r="X443" s="11">
        <f t="shared" si="580"/>
        <v>46529</v>
      </c>
      <c r="Y443" s="11">
        <f t="shared" si="580"/>
        <v>46530</v>
      </c>
      <c r="Z443" s="11">
        <f t="shared" si="580"/>
        <v>46531</v>
      </c>
      <c r="AA443" s="11">
        <f t="shared" si="580"/>
        <v>46532</v>
      </c>
      <c r="AB443" s="11">
        <f t="shared" si="580"/>
        <v>46533</v>
      </c>
      <c r="AC443" s="11">
        <f t="shared" si="580"/>
        <v>46534</v>
      </c>
      <c r="AD443" s="11">
        <f t="shared" si="580"/>
        <v>46535</v>
      </c>
      <c r="AE443" s="11">
        <f t="shared" si="580"/>
        <v>46536</v>
      </c>
      <c r="AF443" s="11">
        <f t="shared" si="580"/>
        <v>46537</v>
      </c>
      <c r="AG443" s="29">
        <f t="shared" si="580"/>
        <v>46538</v>
      </c>
      <c r="AH443" s="257"/>
      <c r="AI443" s="258"/>
      <c r="AJ443" s="258"/>
      <c r="AK443" s="258"/>
      <c r="AL443" s="259"/>
      <c r="AM443" s="263"/>
      <c r="AN443" s="264"/>
      <c r="AO443" s="265"/>
      <c r="AP443" s="268"/>
      <c r="AQ443" s="269"/>
      <c r="AR443" s="271"/>
      <c r="AS443" s="207"/>
      <c r="AT443" s="221"/>
      <c r="AU443" s="241"/>
      <c r="AV443" s="241"/>
      <c r="AW443" s="40"/>
      <c r="AX443" s="244"/>
      <c r="AY443" s="245"/>
      <c r="AZ443" s="2"/>
      <c r="BA443" s="2"/>
      <c r="BB443" s="2"/>
      <c r="BC443" s="2"/>
      <c r="BD443" s="2"/>
      <c r="BE443" s="2"/>
      <c r="BF443" s="2"/>
      <c r="BG443" s="2"/>
    </row>
    <row r="444" spans="1:59" s="4" customFormat="1" ht="13" customHeight="1" outlineLevel="1" x14ac:dyDescent="0.2">
      <c r="A444" s="2"/>
      <c r="B444" s="10" t="s">
        <v>2</v>
      </c>
      <c r="C444" s="12" t="str">
        <f t="shared" ref="C444:AG444" si="581">TEXT(C443,"aaa")</f>
        <v>土</v>
      </c>
      <c r="D444" s="12" t="str">
        <f t="shared" si="581"/>
        <v>日</v>
      </c>
      <c r="E444" s="12" t="str">
        <f t="shared" si="581"/>
        <v>月</v>
      </c>
      <c r="F444" s="17" t="str">
        <f t="shared" si="581"/>
        <v>火</v>
      </c>
      <c r="G444" s="12" t="str">
        <f t="shared" si="581"/>
        <v>水</v>
      </c>
      <c r="H444" s="12" t="str">
        <f t="shared" si="581"/>
        <v>木</v>
      </c>
      <c r="I444" s="12" t="str">
        <f t="shared" si="581"/>
        <v>金</v>
      </c>
      <c r="J444" s="12" t="str">
        <f t="shared" si="581"/>
        <v>土</v>
      </c>
      <c r="K444" s="12" t="str">
        <f t="shared" si="581"/>
        <v>日</v>
      </c>
      <c r="L444" s="12" t="str">
        <f t="shared" si="581"/>
        <v>月</v>
      </c>
      <c r="M444" s="12" t="str">
        <f t="shared" si="581"/>
        <v>火</v>
      </c>
      <c r="N444" s="12" t="str">
        <f t="shared" si="581"/>
        <v>水</v>
      </c>
      <c r="O444" s="12" t="str">
        <f t="shared" si="581"/>
        <v>木</v>
      </c>
      <c r="P444" s="12" t="str">
        <f t="shared" si="581"/>
        <v>金</v>
      </c>
      <c r="Q444" s="12" t="str">
        <f t="shared" si="581"/>
        <v>土</v>
      </c>
      <c r="R444" s="12" t="str">
        <f t="shared" si="581"/>
        <v>日</v>
      </c>
      <c r="S444" s="12" t="str">
        <f t="shared" si="581"/>
        <v>月</v>
      </c>
      <c r="T444" s="12" t="str">
        <f t="shared" si="581"/>
        <v>火</v>
      </c>
      <c r="U444" s="12" t="str">
        <f t="shared" si="581"/>
        <v>水</v>
      </c>
      <c r="V444" s="12" t="str">
        <f t="shared" si="581"/>
        <v>木</v>
      </c>
      <c r="W444" s="12" t="str">
        <f t="shared" si="581"/>
        <v>金</v>
      </c>
      <c r="X444" s="12" t="str">
        <f t="shared" si="581"/>
        <v>土</v>
      </c>
      <c r="Y444" s="12" t="str">
        <f t="shared" si="581"/>
        <v>日</v>
      </c>
      <c r="Z444" s="12" t="str">
        <f t="shared" si="581"/>
        <v>月</v>
      </c>
      <c r="AA444" s="12" t="str">
        <f t="shared" si="581"/>
        <v>火</v>
      </c>
      <c r="AB444" s="12" t="str">
        <f t="shared" si="581"/>
        <v>水</v>
      </c>
      <c r="AC444" s="12" t="str">
        <f t="shared" si="581"/>
        <v>木</v>
      </c>
      <c r="AD444" s="12" t="str">
        <f t="shared" si="581"/>
        <v>金</v>
      </c>
      <c r="AE444" s="12" t="str">
        <f t="shared" si="581"/>
        <v>土</v>
      </c>
      <c r="AF444" s="12" t="str">
        <f t="shared" si="581"/>
        <v>日</v>
      </c>
      <c r="AG444" s="78" t="str">
        <f t="shared" si="581"/>
        <v>月</v>
      </c>
      <c r="AH444" s="246" t="s">
        <v>83</v>
      </c>
      <c r="AI444" s="247" t="s">
        <v>84</v>
      </c>
      <c r="AJ444" s="247" t="s">
        <v>85</v>
      </c>
      <c r="AK444" s="247" t="s">
        <v>86</v>
      </c>
      <c r="AL444" s="248" t="s">
        <v>87</v>
      </c>
      <c r="AM444" s="249" t="s">
        <v>40</v>
      </c>
      <c r="AN444" s="228" t="s">
        <v>12</v>
      </c>
      <c r="AO444" s="231" t="s">
        <v>47</v>
      </c>
      <c r="AP444" s="234" t="s">
        <v>40</v>
      </c>
      <c r="AQ444" s="237" t="s">
        <v>13</v>
      </c>
      <c r="AR444" s="240"/>
      <c r="AS444" s="221"/>
      <c r="AT444" s="221"/>
      <c r="AU444" s="149"/>
      <c r="AV444" s="149"/>
      <c r="AW444" s="40"/>
      <c r="AX444" s="223" t="s">
        <v>89</v>
      </c>
      <c r="AY444" s="224">
        <f>ABS(IF(WEEKDAY(C442,3)=0,7,WEEKDAY(C442,3)-7))</f>
        <v>2</v>
      </c>
      <c r="AZ444" s="2"/>
      <c r="BA444" s="2"/>
      <c r="BB444" s="2"/>
      <c r="BC444" s="2"/>
      <c r="BD444" s="2"/>
      <c r="BE444" s="2"/>
      <c r="BF444" s="2"/>
      <c r="BG444" s="2"/>
    </row>
    <row r="445" spans="1:59" s="4" customFormat="1" ht="27" customHeight="1" outlineLevel="1" x14ac:dyDescent="0.2">
      <c r="A445" s="3"/>
      <c r="B445" s="225" t="s">
        <v>3</v>
      </c>
      <c r="C445" s="218" t="str">
        <f>IFERROR(VLOOKUP(C443,祝日一覧!$A:$C,3,FALSE),"")</f>
        <v/>
      </c>
      <c r="D445" s="218" t="str">
        <f>IFERROR(VLOOKUP(D443,祝日一覧!$A:$C,3,FALSE),"")</f>
        <v/>
      </c>
      <c r="E445" s="218" t="str">
        <f>IFERROR(VLOOKUP(E443,祝日一覧!$A:$C,3,FALSE),"")</f>
        <v>憲法記念日</v>
      </c>
      <c r="F445" s="218" t="str">
        <f>IFERROR(VLOOKUP(F443,祝日一覧!$A:$C,3,FALSE),"")</f>
        <v>みどりの日</v>
      </c>
      <c r="G445" s="218" t="str">
        <f>IFERROR(VLOOKUP(G443,祝日一覧!$A:$C,3,FALSE),"")</f>
        <v>こどもの日</v>
      </c>
      <c r="H445" s="218" t="str">
        <f>IFERROR(VLOOKUP(H443,祝日一覧!$A:$C,3,FALSE),"")</f>
        <v/>
      </c>
      <c r="I445" s="218" t="str">
        <f>IFERROR(VLOOKUP(I443,祝日一覧!$A:$C,3,FALSE),"")</f>
        <v/>
      </c>
      <c r="J445" s="218" t="str">
        <f>IFERROR(VLOOKUP(J443,祝日一覧!$A:$C,3,FALSE),"")</f>
        <v/>
      </c>
      <c r="K445" s="218" t="str">
        <f>IFERROR(VLOOKUP(K443,祝日一覧!$A:$C,3,FALSE),"")</f>
        <v/>
      </c>
      <c r="L445" s="218" t="str">
        <f>IFERROR(VLOOKUP(L443,祝日一覧!$A:$C,3,FALSE),"")</f>
        <v/>
      </c>
      <c r="M445" s="218" t="str">
        <f>IFERROR(VLOOKUP(M443,祝日一覧!$A:$C,3,FALSE),"")</f>
        <v/>
      </c>
      <c r="N445" s="218" t="str">
        <f>IFERROR(VLOOKUP(N443,祝日一覧!$A:$C,3,FALSE),"")</f>
        <v/>
      </c>
      <c r="O445" s="218" t="str">
        <f>IFERROR(VLOOKUP(O443,祝日一覧!$A:$C,3,FALSE),"")</f>
        <v/>
      </c>
      <c r="P445" s="218" t="str">
        <f>IFERROR(VLOOKUP(P443,祝日一覧!$A:$C,3,FALSE),"")</f>
        <v/>
      </c>
      <c r="Q445" s="218" t="str">
        <f>IFERROR(VLOOKUP(Q443,祝日一覧!$A:$C,3,FALSE),"")</f>
        <v/>
      </c>
      <c r="R445" s="218" t="str">
        <f>IFERROR(VLOOKUP(R443,祝日一覧!$A:$C,3,FALSE),"")</f>
        <v/>
      </c>
      <c r="S445" s="218" t="str">
        <f>IFERROR(VLOOKUP(S443,祝日一覧!$A:$C,3,FALSE),"")</f>
        <v/>
      </c>
      <c r="T445" s="218" t="str">
        <f>IFERROR(VLOOKUP(T443,祝日一覧!$A:$C,3,FALSE),"")</f>
        <v/>
      </c>
      <c r="U445" s="218" t="str">
        <f>IFERROR(VLOOKUP(U443,祝日一覧!$A:$C,3,FALSE),"")</f>
        <v/>
      </c>
      <c r="V445" s="218" t="str">
        <f>IFERROR(VLOOKUP(V443,祝日一覧!$A:$C,3,FALSE),"")</f>
        <v/>
      </c>
      <c r="W445" s="218" t="str">
        <f>IFERROR(VLOOKUP(W443,祝日一覧!$A:$C,3,FALSE),"")</f>
        <v/>
      </c>
      <c r="X445" s="218" t="str">
        <f>IFERROR(VLOOKUP(X443,祝日一覧!$A:$C,3,FALSE),"")</f>
        <v/>
      </c>
      <c r="Y445" s="218" t="str">
        <f>IFERROR(VLOOKUP(Y443,祝日一覧!$A:$C,3,FALSE),"")</f>
        <v/>
      </c>
      <c r="Z445" s="218" t="str">
        <f>IFERROR(VLOOKUP(Z443,祝日一覧!$A:$C,3,FALSE),"")</f>
        <v/>
      </c>
      <c r="AA445" s="218" t="str">
        <f>IFERROR(VLOOKUP(AA443,祝日一覧!$A:$C,3,FALSE),"")</f>
        <v/>
      </c>
      <c r="AB445" s="218" t="str">
        <f>IFERROR(VLOOKUP(AB443,祝日一覧!$A:$C,3,FALSE),"")</f>
        <v/>
      </c>
      <c r="AC445" s="218" t="str">
        <f>IFERROR(VLOOKUP(AC443,祝日一覧!$A:$C,3,FALSE),"")</f>
        <v/>
      </c>
      <c r="AD445" s="218" t="str">
        <f>IFERROR(VLOOKUP(AD443,祝日一覧!$A:$C,3,FALSE),"")</f>
        <v/>
      </c>
      <c r="AE445" s="218" t="str">
        <f>IFERROR(VLOOKUP(AE443,祝日一覧!$A:$C,3,FALSE),"")</f>
        <v/>
      </c>
      <c r="AF445" s="218" t="str">
        <f>IFERROR(VLOOKUP(AF443,祝日一覧!$A:$C,3,FALSE),"")</f>
        <v/>
      </c>
      <c r="AG445" s="208" t="str">
        <f>IFERROR(VLOOKUP(AG443,祝日一覧!$A:$C,3,FALSE),"")</f>
        <v/>
      </c>
      <c r="AH445" s="246"/>
      <c r="AI445" s="247"/>
      <c r="AJ445" s="247"/>
      <c r="AK445" s="247"/>
      <c r="AL445" s="248"/>
      <c r="AM445" s="250"/>
      <c r="AN445" s="229"/>
      <c r="AO445" s="232"/>
      <c r="AP445" s="235"/>
      <c r="AQ445" s="238"/>
      <c r="AR445" s="240"/>
      <c r="AS445" s="221"/>
      <c r="AT445" s="222"/>
      <c r="AU445" s="148"/>
      <c r="AV445" s="149"/>
      <c r="AW445" s="40"/>
      <c r="AX445" s="223"/>
      <c r="AY445" s="224"/>
      <c r="AZ445" s="3"/>
      <c r="BA445" s="3"/>
      <c r="BB445" s="3"/>
      <c r="BC445" s="3"/>
      <c r="BD445" s="3"/>
      <c r="BE445" s="3"/>
      <c r="BF445" s="3"/>
      <c r="BG445" s="3"/>
    </row>
    <row r="446" spans="1:59" s="4" customFormat="1" ht="27" customHeight="1" outlineLevel="1" x14ac:dyDescent="0.2">
      <c r="A446" s="3"/>
      <c r="B446" s="226"/>
      <c r="C446" s="219"/>
      <c r="D446" s="219"/>
      <c r="E446" s="219"/>
      <c r="F446" s="219"/>
      <c r="G446" s="219"/>
      <c r="H446" s="219"/>
      <c r="I446" s="219"/>
      <c r="J446" s="219"/>
      <c r="K446" s="219"/>
      <c r="L446" s="219"/>
      <c r="M446" s="219"/>
      <c r="N446" s="219"/>
      <c r="O446" s="219"/>
      <c r="P446" s="219"/>
      <c r="Q446" s="219"/>
      <c r="R446" s="219"/>
      <c r="S446" s="219"/>
      <c r="T446" s="219"/>
      <c r="U446" s="219"/>
      <c r="V446" s="219"/>
      <c r="W446" s="219"/>
      <c r="X446" s="219"/>
      <c r="Y446" s="219"/>
      <c r="Z446" s="219"/>
      <c r="AA446" s="219"/>
      <c r="AB446" s="219"/>
      <c r="AC446" s="219"/>
      <c r="AD446" s="219"/>
      <c r="AE446" s="219"/>
      <c r="AF446" s="219"/>
      <c r="AG446" s="209"/>
      <c r="AH446" s="93" t="str">
        <f>IF($AY444=7,DBCS(1&amp;"日～"&amp;7&amp;"日"),DBCS("前"&amp;DAY(EOMONTH($C442-1,0))-6+$AY444&amp;"日～"&amp;$AY444&amp;"日"))</f>
        <v>前２６日～２日</v>
      </c>
      <c r="AI446" s="112" t="str">
        <f>DBCS($AY444+1&amp;"日～"&amp;$AY444+7&amp;"日")</f>
        <v>３日～９日</v>
      </c>
      <c r="AJ446" s="112" t="str">
        <f>DBCS($AY444+8&amp;"日～"&amp;$AY444+14&amp;"日")</f>
        <v>１０日～１６日</v>
      </c>
      <c r="AK446" s="112" t="str">
        <f>DBCS($AY444+15&amp;"日～"&amp;$AY444+21&amp;"日")</f>
        <v>１７日～２３日</v>
      </c>
      <c r="AL446" s="113" t="str">
        <f>IF(AND(AY444=7,AY448=0),"-",IF($AY452=3,"-",DBCS($AY444+22&amp;"日～"&amp;$AY444+28&amp;"日")))</f>
        <v>２４日～３０日</v>
      </c>
      <c r="AM446" s="250"/>
      <c r="AN446" s="229"/>
      <c r="AO446" s="232"/>
      <c r="AP446" s="235"/>
      <c r="AQ446" s="238"/>
      <c r="AR446" s="152"/>
      <c r="AS446" s="147"/>
      <c r="AT446" s="147"/>
      <c r="AU446" s="156"/>
      <c r="AV446" s="156"/>
      <c r="AW446" s="40"/>
      <c r="AX446" s="99" t="s">
        <v>90</v>
      </c>
      <c r="AY446" s="100">
        <f>DAY(EOMONTH(C442,0))</f>
        <v>31</v>
      </c>
      <c r="AZ446" s="3"/>
      <c r="BA446" s="211" t="s">
        <v>105</v>
      </c>
      <c r="BB446" s="212"/>
      <c r="BC446" s="212"/>
      <c r="BD446" s="212"/>
      <c r="BE446" s="212"/>
      <c r="BF446" s="212"/>
      <c r="BG446" s="213"/>
    </row>
    <row r="447" spans="1:59" s="4" customFormat="1" ht="17" customHeight="1" outlineLevel="1" x14ac:dyDescent="0.2">
      <c r="A447" s="3"/>
      <c r="B447" s="226"/>
      <c r="C447" s="219"/>
      <c r="D447" s="219"/>
      <c r="E447" s="219"/>
      <c r="F447" s="219"/>
      <c r="G447" s="219"/>
      <c r="H447" s="219"/>
      <c r="I447" s="219"/>
      <c r="J447" s="219"/>
      <c r="K447" s="219"/>
      <c r="L447" s="219"/>
      <c r="M447" s="219"/>
      <c r="N447" s="219"/>
      <c r="O447" s="219"/>
      <c r="P447" s="219"/>
      <c r="Q447" s="219"/>
      <c r="R447" s="219"/>
      <c r="S447" s="219"/>
      <c r="T447" s="219"/>
      <c r="U447" s="219"/>
      <c r="V447" s="219"/>
      <c r="W447" s="219"/>
      <c r="X447" s="219"/>
      <c r="Y447" s="219"/>
      <c r="Z447" s="219"/>
      <c r="AA447" s="219"/>
      <c r="AB447" s="219"/>
      <c r="AC447" s="219"/>
      <c r="AD447" s="219"/>
      <c r="AE447" s="219"/>
      <c r="AF447" s="219"/>
      <c r="AG447" s="209"/>
      <c r="AH447" s="93" t="str">
        <f ca="1">IF(AH448&gt;=0.285,"達成","未")</f>
        <v>未</v>
      </c>
      <c r="AI447" s="166" t="str">
        <f ca="1">IF(AI448&gt;=0.285,"達成","未")</f>
        <v>未</v>
      </c>
      <c r="AJ447" s="166" t="str">
        <f t="shared" ref="AJ447:AK447" ca="1" si="582">IF(AJ448&gt;=0.285,"達成","未")</f>
        <v>未</v>
      </c>
      <c r="AK447" s="166" t="str">
        <f t="shared" ca="1" si="582"/>
        <v>未</v>
      </c>
      <c r="AL447" s="167" t="str">
        <f ca="1">IF(AL448="-","-",IF(AL448&gt;=0.285,"達成","未"))</f>
        <v>未</v>
      </c>
      <c r="AM447" s="251"/>
      <c r="AN447" s="230"/>
      <c r="AO447" s="233"/>
      <c r="AP447" s="236"/>
      <c r="AQ447" s="239"/>
      <c r="AR447" s="163"/>
      <c r="AS447" s="164"/>
      <c r="AT447" s="164"/>
      <c r="AU447" s="165"/>
      <c r="AV447" s="165"/>
      <c r="AW447" s="40"/>
      <c r="AX447" s="99"/>
      <c r="AY447" s="100"/>
      <c r="AZ447" s="3"/>
      <c r="BA447" s="160"/>
      <c r="BB447" s="161"/>
      <c r="BC447" s="161"/>
      <c r="BD447" s="161"/>
      <c r="BE447" s="161"/>
      <c r="BF447" s="161"/>
      <c r="BG447" s="162"/>
    </row>
    <row r="448" spans="1:59" s="4" customFormat="1" ht="20.149999999999999" customHeight="1" outlineLevel="1" thickBot="1" x14ac:dyDescent="0.25">
      <c r="B448" s="227"/>
      <c r="C448" s="220"/>
      <c r="D448" s="220"/>
      <c r="E448" s="220"/>
      <c r="F448" s="220"/>
      <c r="G448" s="220"/>
      <c r="H448" s="220"/>
      <c r="I448" s="220"/>
      <c r="J448" s="220"/>
      <c r="K448" s="220"/>
      <c r="L448" s="220"/>
      <c r="M448" s="220"/>
      <c r="N448" s="220"/>
      <c r="O448" s="220"/>
      <c r="P448" s="220"/>
      <c r="Q448" s="220"/>
      <c r="R448" s="220"/>
      <c r="S448" s="220"/>
      <c r="T448" s="220"/>
      <c r="U448" s="220"/>
      <c r="V448" s="220"/>
      <c r="W448" s="220"/>
      <c r="X448" s="220"/>
      <c r="Y448" s="220"/>
      <c r="Z448" s="220"/>
      <c r="AA448" s="220"/>
      <c r="AB448" s="220"/>
      <c r="AC448" s="220"/>
      <c r="AD448" s="220"/>
      <c r="AE448" s="220"/>
      <c r="AF448" s="220"/>
      <c r="AG448" s="210"/>
      <c r="AH448" s="114">
        <f ca="1">AVERAGE(AH449:AH454)</f>
        <v>0</v>
      </c>
      <c r="AI448" s="115">
        <f t="shared" ref="AI448:AK448" ca="1" si="583">AVERAGE(AI449:AI454)</f>
        <v>0</v>
      </c>
      <c r="AJ448" s="115">
        <f t="shared" ca="1" si="583"/>
        <v>0</v>
      </c>
      <c r="AK448" s="115">
        <f t="shared" ca="1" si="583"/>
        <v>0</v>
      </c>
      <c r="AL448" s="104">
        <f ca="1">IFERROR(AVERAGE(AL449:AL454),"-")</f>
        <v>0</v>
      </c>
      <c r="AM448" s="64"/>
      <c r="AN448" s="48">
        <f>AVERAGE(AN449:AN454)</f>
        <v>0</v>
      </c>
      <c r="AO448" s="30" t="str">
        <f>IF(AN448&gt;=0.285,"達成","未")</f>
        <v>未</v>
      </c>
      <c r="AP448" s="71"/>
      <c r="AQ448" s="72">
        <f>AVERAGE(AQ449:AQ454)</f>
        <v>5.4737117990122063E-2</v>
      </c>
      <c r="AR448" s="62" t="s">
        <v>15</v>
      </c>
      <c r="AS448" s="49" t="s">
        <v>16</v>
      </c>
      <c r="AT448" s="50" t="s">
        <v>58</v>
      </c>
      <c r="AU448" s="38" t="s">
        <v>56</v>
      </c>
      <c r="AV448" s="153" t="s">
        <v>57</v>
      </c>
      <c r="AW448" s="60" t="s">
        <v>66</v>
      </c>
      <c r="AX448" s="214" t="s">
        <v>91</v>
      </c>
      <c r="AY448" s="215">
        <f>MOD(AY446-AY444,7)</f>
        <v>1</v>
      </c>
      <c r="AZ448" s="97" t="s">
        <v>106</v>
      </c>
      <c r="BA448" s="111"/>
      <c r="BB448" s="111" t="s">
        <v>83</v>
      </c>
      <c r="BC448" s="111" t="s">
        <v>84</v>
      </c>
      <c r="BD448" s="111" t="s">
        <v>85</v>
      </c>
      <c r="BE448" s="111" t="s">
        <v>86</v>
      </c>
      <c r="BF448" s="111" t="s">
        <v>87</v>
      </c>
      <c r="BG448" s="111" t="s">
        <v>101</v>
      </c>
    </row>
    <row r="449" spans="1:59" s="4" customFormat="1" ht="20.149999999999999" customHeight="1" outlineLevel="1" x14ac:dyDescent="0.2">
      <c r="B449" s="51" t="str">
        <f>IF($R$5&lt;&gt;"",$R$5,"-")</f>
        <v>A</v>
      </c>
      <c r="C449" s="84"/>
      <c r="D449" s="84"/>
      <c r="E449" s="84"/>
      <c r="F449" s="84"/>
      <c r="G449" s="84"/>
      <c r="H449" s="84"/>
      <c r="I449" s="84"/>
      <c r="J449" s="84"/>
      <c r="K449" s="84"/>
      <c r="L449" s="84"/>
      <c r="M449" s="84"/>
      <c r="N449" s="84"/>
      <c r="O449" s="84"/>
      <c r="P449" s="84"/>
      <c r="Q449" s="84"/>
      <c r="R449" s="84"/>
      <c r="S449" s="84"/>
      <c r="T449" s="84"/>
      <c r="U449" s="84"/>
      <c r="V449" s="84"/>
      <c r="W449" s="84"/>
      <c r="X449" s="84"/>
      <c r="Y449" s="84"/>
      <c r="Z449" s="84"/>
      <c r="AA449" s="84"/>
      <c r="AB449" s="84"/>
      <c r="AC449" s="84"/>
      <c r="AD449" s="84"/>
      <c r="AE449" s="84"/>
      <c r="AF449" s="84"/>
      <c r="AG449" s="61"/>
      <c r="AH449" s="122">
        <f ca="1">IFERROR(IF(B449="-","-",IF(AY444=7,COUNTIF(OFFSET($C449,0,0,1,$AY444),"○")/(7-BB449),(COUNTIF(OFFSET($C449,0,0,1,$AY444),"○")+COUNTIF(OFFSET($C449,-14,DAY(EOMONTH(C442-1,0))-7+$AY444,1,7-$AY444),"○"))/(7-BB449))),"-")</f>
        <v>0</v>
      </c>
      <c r="AI449" s="116">
        <f ca="1">IF($B449="-","-",COUNTIF(OFFSET($C449,0,$AY444,1,7),"○")/7-BC449)</f>
        <v>0</v>
      </c>
      <c r="AJ449" s="145">
        <f ca="1">IF($B449="-","-",COUNTIF(OFFSET($C449,0,$AY444,1,7),"○")/7-BD449)</f>
        <v>0</v>
      </c>
      <c r="AK449" s="145">
        <f ca="1">IF($B449="-","-",COUNTIF(OFFSET($C449,0,$AY444,1,7),"○")/7-BE449)</f>
        <v>0</v>
      </c>
      <c r="AL449" s="146">
        <f ca="1">IF($B449="-","-",IF((AY452+SIGN(AY444))&lt;5,"-",COUNTIF(OFFSET(C449,0,AY444+21,1,7),"○")/(7-BF449)))</f>
        <v>0</v>
      </c>
      <c r="AM449" s="65">
        <f>AU449</f>
        <v>0</v>
      </c>
      <c r="AN449" s="41">
        <f>IFERROR(AM449/AS449,"")</f>
        <v>0</v>
      </c>
      <c r="AO449" s="67" t="str">
        <f t="shared" ref="AO449:AO454" si="584">IFERROR(IF(B449="-",B449,IF(AM449/AS449&gt;=0.285,"達成","未")),"-")</f>
        <v>未</v>
      </c>
      <c r="AP449" s="73">
        <f t="shared" ref="AP449:AP454" si="585">AV449</f>
        <v>58</v>
      </c>
      <c r="AQ449" s="74">
        <f>IFERROR(AP449/AT449,"")</f>
        <v>6.0103626943005181E-2</v>
      </c>
      <c r="AR449" s="150">
        <f>COUNT(C443:AG443)</f>
        <v>31</v>
      </c>
      <c r="AS449" s="157">
        <f t="shared" ref="AS449:AS454" si="586">IF(OR(B449="-",B449=""),0,IFERROR(AR449-COUNTIF(C449:AG449,"外"),))</f>
        <v>31</v>
      </c>
      <c r="AT449" s="151">
        <f t="shared" ref="AT449:AT454" si="587">AS449+AT435</f>
        <v>965</v>
      </c>
      <c r="AU449" s="151">
        <f t="shared" ref="AU449:AU454" si="588">COUNTIF(C449:AG449,"○")</f>
        <v>0</v>
      </c>
      <c r="AV449" s="151">
        <f t="shared" ref="AV449:AV454" si="589">AV435+AU449</f>
        <v>58</v>
      </c>
      <c r="AW449" s="98">
        <f>IF(C442&gt;DATE($K$6,$M$6,1),0,IF(SUM(AS449:AS454)=0,1,IF(AO448="達成",1,0)))</f>
        <v>0</v>
      </c>
      <c r="AX449" s="214"/>
      <c r="AY449" s="215"/>
      <c r="AZ449" s="98">
        <f>IF(C442&gt;DATE($K$6,$M$6,1),0,IF(SUM(AS449:AS454)=0,1,IF(AND(AH448&gt;0.285,AI448&gt;0.285,AJ448&gt;0.285,AK448&gt;0.285,AL448&gt;0.285),1,0)))</f>
        <v>0</v>
      </c>
      <c r="BA449" s="111" t="s">
        <v>95</v>
      </c>
      <c r="BB449" s="111">
        <f ca="1">IF(AY444=7,COUNTIF(OFFSET($C449,0,0,1,$AY444),"外"),COUNTIF(OFFSET($C449,0,0,1,$AY444),"外")+COUNTIF(OFFSET($C449,-13,DAY(EOMONTH(C442-1,0))-7+$AY444,1,7-$AY444),"外"))</f>
        <v>0</v>
      </c>
      <c r="BC449" s="111">
        <f ca="1">COUNTIF(OFFSET($C449,0,$AY444,1,7),"外")</f>
        <v>0</v>
      </c>
      <c r="BD449" s="111">
        <f ca="1">COUNTIF(OFFSET($C449,0,$AY444+7,1,7),"外")</f>
        <v>0</v>
      </c>
      <c r="BE449" s="111">
        <f ca="1">COUNTIF(OFFSET($C449,0,$AY444+14,1,7),"外")</f>
        <v>0</v>
      </c>
      <c r="BF449" s="111">
        <f ca="1">COUNTIF(OFFSET(C449,0,AY444+21,1,7),"外")</f>
        <v>0</v>
      </c>
      <c r="BG449" s="111">
        <f ca="1">SUM(BB449:BF449)</f>
        <v>0</v>
      </c>
    </row>
    <row r="450" spans="1:59" s="4" customFormat="1" ht="20.149999999999999" customHeight="1" outlineLevel="1" x14ac:dyDescent="0.2">
      <c r="B450" s="45" t="str">
        <f>IF($S$5&lt;&gt;"",$S$5,"-")</f>
        <v>B</v>
      </c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F450" s="12"/>
      <c r="AG450" s="78"/>
      <c r="AH450" s="90">
        <f ca="1">IFERROR(IF(B435="-","-",IF(AY444=7,COUNTIF(OFFSET($C450,0,0,1,$AY444),"○")/(7-BB450),(COUNTIF(OFFSET($C450,0,0,1,$AY444),"○")+COUNTIF(OFFSET($C450,-14,DAY(EOMONTH(C442-1,0))-7+$AY444,1,7-$AY444),"○"))/(7-BB450))),"-")</f>
        <v>0</v>
      </c>
      <c r="AI450" s="89">
        <f ca="1">IF(B450="-","-",COUNTIF(OFFSET($C450,0,$AY444,1,7),"○")/7-BC450)</f>
        <v>0</v>
      </c>
      <c r="AJ450" s="89">
        <f ca="1">IF($B450="-","-",COUNTIF(OFFSET($C450,0,$AY445,1,7),"○")/7-BD450)</f>
        <v>0</v>
      </c>
      <c r="AK450" s="89">
        <f ca="1">IF($B450="-","-",COUNTIF(OFFSET($C450,0,$AY444,1,7),"○")/7-BE450)</f>
        <v>0</v>
      </c>
      <c r="AL450" s="105">
        <f ca="1">IF($B450="-","-",IF((AY452+SIGN(AY444))&lt;5,"-",COUNTIF(OFFSET(C450,0,AY444+21,1,7),"○")/(7-BF450)))</f>
        <v>0</v>
      </c>
      <c r="AM450" s="154">
        <f t="shared" ref="AM450:AM452" si="590">AU450</f>
        <v>0</v>
      </c>
      <c r="AN450" s="41">
        <f t="shared" ref="AN450" si="591">IFERROR(AM450/AS450,"")</f>
        <v>0</v>
      </c>
      <c r="AO450" s="66" t="str">
        <f t="shared" si="584"/>
        <v>未</v>
      </c>
      <c r="AP450" s="155">
        <f t="shared" si="585"/>
        <v>49</v>
      </c>
      <c r="AQ450" s="75">
        <f t="shared" ref="AQ450:AQ452" si="592">IFERROR(AP450/AT450,"")</f>
        <v>5.1148225469728602E-2</v>
      </c>
      <c r="AR450" s="150">
        <f>COUNT(C443:AG443)</f>
        <v>31</v>
      </c>
      <c r="AS450" s="157">
        <f t="shared" si="586"/>
        <v>31</v>
      </c>
      <c r="AT450" s="151">
        <f t="shared" si="587"/>
        <v>958</v>
      </c>
      <c r="AU450" s="151">
        <f t="shared" si="588"/>
        <v>0</v>
      </c>
      <c r="AV450" s="151">
        <f t="shared" si="589"/>
        <v>49</v>
      </c>
      <c r="AW450" s="40"/>
      <c r="AX450" s="216" t="s">
        <v>92</v>
      </c>
      <c r="AY450" s="196">
        <f>SIGN(AY444)+SIGN(AY448)+AY452</f>
        <v>6</v>
      </c>
      <c r="BA450" s="111" t="s">
        <v>96</v>
      </c>
      <c r="BB450" s="111">
        <f ca="1">IF(AY444=7,COUNTIF(OFFSET($C450,0,0,1,$AY444),"外"),COUNTIF(OFFSET($C450,0,0,1,$AY444),"外")+COUNTIF(OFFSET($C450,-13,DAY(EOMONTH(C442-1,0))-7+$AY444,1,7-$AY444),"外"))</f>
        <v>0</v>
      </c>
      <c r="BC450" s="111">
        <f ca="1">COUNTIF(OFFSET($C450,0,$AY444,1,7),"外")</f>
        <v>0</v>
      </c>
      <c r="BD450" s="111">
        <f ca="1">COUNTIF(OFFSET($C450,0,$AY444+7,1,7),"外")</f>
        <v>0</v>
      </c>
      <c r="BE450" s="111">
        <f ca="1">COUNTIF(OFFSET($C450,0,$AY444+14,1,7),"外")</f>
        <v>0</v>
      </c>
      <c r="BF450" s="111">
        <f ca="1">COUNTIF(OFFSET(C450,0,AY444+21,1,7),"外")</f>
        <v>0</v>
      </c>
      <c r="BG450" s="111">
        <f t="shared" ref="BG450:BG452" ca="1" si="593">SUM(BB450:BF450)</f>
        <v>0</v>
      </c>
    </row>
    <row r="451" spans="1:59" s="4" customFormat="1" ht="20.149999999999999" customHeight="1" outlineLevel="1" x14ac:dyDescent="0.2">
      <c r="B451" s="45" t="str">
        <f>IF($T$5&lt;&gt;"",$T$5,"-")</f>
        <v>C</v>
      </c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F451" s="12"/>
      <c r="AG451" s="78"/>
      <c r="AH451" s="90">
        <f ca="1">IFERROR(IF(B451="-","-",IF(AY444=7,COUNTIF(OFFSET($C451,0,0,1,$AY444),"○")/(7-BB451),(COUNTIF(OFFSET($C451,0,0,1,$AY444),"○")+COUNTIF(OFFSET($C451,-14,DAY(EOMONTH(C442-1,0))-7+$AY444,1,7-$AY444),"○"))/(7-BB451))),"-")</f>
        <v>0</v>
      </c>
      <c r="AI451" s="89">
        <f ca="1">IF(B451="-","-",COUNTIF(OFFSET($C451,0,$AY444,1,7),"○")/7-BC451)</f>
        <v>0</v>
      </c>
      <c r="AJ451" s="89">
        <f ca="1">IF($B451="-","-",COUNTIF(OFFSET($C451,0,$AY444,1,7),"○")/7-BD451)</f>
        <v>0</v>
      </c>
      <c r="AK451" s="89">
        <f ca="1">IF($B451="-","-",COUNTIF(OFFSET($C451,0,$AY444,1,7),"○")/7-BE451)</f>
        <v>0</v>
      </c>
      <c r="AL451" s="105">
        <f ca="1">IF($B451="-","-",IF((AY452+SIGN(AY444))&lt;5,"-",COUNTIF(OFFSET(C451,0,AY444+21,1,7),"○")/(7-BF451)))</f>
        <v>0</v>
      </c>
      <c r="AM451" s="154">
        <f t="shared" si="590"/>
        <v>0</v>
      </c>
      <c r="AN451" s="41">
        <f>IFERROR(AM451/AS451,"")</f>
        <v>0</v>
      </c>
      <c r="AO451" s="66" t="str">
        <f t="shared" si="584"/>
        <v>未</v>
      </c>
      <c r="AP451" s="155">
        <f t="shared" si="585"/>
        <v>51</v>
      </c>
      <c r="AQ451" s="75">
        <f t="shared" si="592"/>
        <v>5.2959501557632398E-2</v>
      </c>
      <c r="AR451" s="150">
        <f>COUNT(C443:AG443)</f>
        <v>31</v>
      </c>
      <c r="AS451" s="157">
        <f t="shared" si="586"/>
        <v>31</v>
      </c>
      <c r="AT451" s="151">
        <f t="shared" si="587"/>
        <v>963</v>
      </c>
      <c r="AU451" s="151">
        <f t="shared" si="588"/>
        <v>0</v>
      </c>
      <c r="AV451" s="151">
        <f t="shared" si="589"/>
        <v>51</v>
      </c>
      <c r="AW451" s="40"/>
      <c r="AX451" s="217"/>
      <c r="AY451" s="197"/>
      <c r="BA451" s="111" t="s">
        <v>97</v>
      </c>
      <c r="BB451" s="111">
        <f ca="1">IF(AY444=7,COUNTIF(OFFSET($C451,0,0,1,$AY444),"外"),COUNTIF(OFFSET($C451,0,0,1,$AY444),"外")+COUNTIF(OFFSET($C451,-13,DAY(EOMONTH(C442-1,0))-7+$AY444,1,7-$AY444),"外"))</f>
        <v>0</v>
      </c>
      <c r="BC451" s="111">
        <f ca="1">COUNTIF(OFFSET($C451,0,$AY444,1,7),"外")</f>
        <v>0</v>
      </c>
      <c r="BD451" s="111">
        <f ca="1">COUNTIF(OFFSET($C451,0,$AY444+7,1,7),"外")</f>
        <v>0</v>
      </c>
      <c r="BE451" s="111">
        <f ca="1">COUNTIF(OFFSET($C451,0,$AY444+14,1,7),"外")</f>
        <v>0</v>
      </c>
      <c r="BF451" s="111">
        <f ca="1">COUNTIF(OFFSET(C451,0,AY444+21,1,7),"外")</f>
        <v>0</v>
      </c>
      <c r="BG451" s="111">
        <f t="shared" ca="1" si="593"/>
        <v>0</v>
      </c>
    </row>
    <row r="452" spans="1:59" s="4" customFormat="1" ht="20.149999999999999" customHeight="1" outlineLevel="1" x14ac:dyDescent="0.2">
      <c r="B452" s="45" t="str">
        <f>IF($U$5&lt;&gt;"",$U$5,"-")</f>
        <v>-</v>
      </c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F452" s="12"/>
      <c r="AG452" s="78"/>
      <c r="AH452" s="90" t="str">
        <f ca="1">IFERROR(IF(B452="-","-",IF(AY444=7,COUNTIF(OFFSET($C452,0,0,1,$AY444),"○")/(7-BB452),(COUNTIF(OFFSET($C452,0,0,1,$AY444),"○")+COUNTIF(OFFSET($C452,-14,DAY(EOMONTH(C442-1,0))-7+$AY444,1,7-$AY444),"○"))/(7-BB452))),"-")</f>
        <v>-</v>
      </c>
      <c r="AI452" s="89" t="str">
        <f ca="1">IF(B452="-","-",COUNTIF(OFFSET($C452,0,$AY444,1,7),"○")/7-BC452)</f>
        <v>-</v>
      </c>
      <c r="AJ452" s="89" t="str">
        <f ca="1">IF($B452="-","-",COUNTIF(OFFSET($C452,0,$AY444,1,7),"○")/7-BD452)</f>
        <v>-</v>
      </c>
      <c r="AK452" s="89" t="str">
        <f ca="1">IF($B452="-","-",COUNTIF(OFFSET($C452,0,$AY444,1,7),"○")/7-BE452)</f>
        <v>-</v>
      </c>
      <c r="AL452" s="105" t="str">
        <f ca="1">IF($B452="-","-",IF((AY452+SIGN(AY444))&lt;5,"-",COUNTIF(OFFSET(C452,0,AY444+21,1,7),"○")/(7-BF452)))</f>
        <v>-</v>
      </c>
      <c r="AM452" s="154">
        <f t="shared" si="590"/>
        <v>0</v>
      </c>
      <c r="AN452" s="41" t="str">
        <f t="shared" ref="AN452:AN453" si="594">IFERROR(AM452/AS452,"")</f>
        <v/>
      </c>
      <c r="AO452" s="66" t="str">
        <f t="shared" si="584"/>
        <v>-</v>
      </c>
      <c r="AP452" s="155">
        <f t="shared" si="585"/>
        <v>0</v>
      </c>
      <c r="AQ452" s="75" t="str">
        <f t="shared" si="592"/>
        <v/>
      </c>
      <c r="AR452" s="150">
        <f>COUNT(C443:AG443)</f>
        <v>31</v>
      </c>
      <c r="AS452" s="157">
        <f t="shared" si="586"/>
        <v>0</v>
      </c>
      <c r="AT452" s="151">
        <f t="shared" si="587"/>
        <v>0</v>
      </c>
      <c r="AU452" s="151">
        <f t="shared" si="588"/>
        <v>0</v>
      </c>
      <c r="AV452" s="151">
        <f t="shared" si="589"/>
        <v>0</v>
      </c>
      <c r="AW452" s="40"/>
      <c r="AX452" s="194" t="s">
        <v>93</v>
      </c>
      <c r="AY452" s="196">
        <f>ROUNDDOWN((AY446-AY444)/7,0)</f>
        <v>4</v>
      </c>
      <c r="BA452" s="111" t="s">
        <v>98</v>
      </c>
      <c r="BB452" s="111">
        <f ca="1">IF(AY444=7,COUNTIF(OFFSET($C452,0,0,1,$AY444),"外"),COUNTIF(OFFSET($C452,0,0,1,$AY444),"外")+COUNTIF(OFFSET($C452,-13,DAY(EOMONTH(C442-1,0))-7+$AY444,1,7-$AY444),"外"))</f>
        <v>0</v>
      </c>
      <c r="BC452" s="111">
        <f ca="1">COUNTIF(OFFSET($C452,0,$AY444,1,7),"外")</f>
        <v>0</v>
      </c>
      <c r="BD452" s="111">
        <f ca="1">COUNTIF(OFFSET($C452,0,$AY444+7,1,7),"外")</f>
        <v>0</v>
      </c>
      <c r="BE452" s="111">
        <f ca="1">COUNTIF(OFFSET($C452,0,$AY444+14,1,7),"外")</f>
        <v>0</v>
      </c>
      <c r="BF452" s="111">
        <f ca="1">COUNTIF(OFFSET(C452,0,AY444+21,1,7),"外")</f>
        <v>0</v>
      </c>
      <c r="BG452" s="111">
        <f t="shared" ca="1" si="593"/>
        <v>0</v>
      </c>
    </row>
    <row r="453" spans="1:59" s="4" customFormat="1" ht="20.149999999999999" customHeight="1" outlineLevel="1" x14ac:dyDescent="0.2">
      <c r="B453" s="45" t="str">
        <f>IF($V$5&lt;&gt;"",$V$5,"-")</f>
        <v>-</v>
      </c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F453" s="12"/>
      <c r="AG453" s="78"/>
      <c r="AH453" s="90" t="str">
        <f ca="1">IFERROR(IF(B453="-","-",IF(AY444=7,COUNTIF(OFFSET($C453,0,0,1,$AY444),"○")/(7-BB453),(COUNTIF(OFFSET($C453,0,0,1,$AY444),"○")+COUNTIF(OFFSET($C453,-14,DAY(EOMONTH(C442-1,0))-7+$AY444,1,7-$AY444),"○"))/(7-BB453))),"-")</f>
        <v>-</v>
      </c>
      <c r="AI453" s="89" t="str">
        <f ca="1">IF(B453="-","-",COUNTIF(OFFSET($C453,0,$AY444,1,7),"○")/7-BC453)</f>
        <v>-</v>
      </c>
      <c r="AJ453" s="89" t="str">
        <f ca="1">IF($B453="-","-",COUNTIF(OFFSET($C453,0,$AY444,1,7),"○")/7-BD453)</f>
        <v>-</v>
      </c>
      <c r="AK453" s="89" t="str">
        <f ca="1">IF($B453="-","-",COUNTIF(OFFSET($C453,0,$AY444,1,7),"○")/7-BE453)</f>
        <v>-</v>
      </c>
      <c r="AL453" s="105" t="str">
        <f ca="1">IF($B453="-","-",IF((AY452+SIGN(AY444))&lt;5,"-",COUNTIF(OFFSET(C453,0,AY444+21,1,7),"○")/(7-BF453)))</f>
        <v>-</v>
      </c>
      <c r="AM453" s="154">
        <f>AU453</f>
        <v>0</v>
      </c>
      <c r="AN453" s="41" t="str">
        <f t="shared" si="594"/>
        <v/>
      </c>
      <c r="AO453" s="66" t="str">
        <f t="shared" si="584"/>
        <v>-</v>
      </c>
      <c r="AP453" s="155">
        <f t="shared" si="585"/>
        <v>0</v>
      </c>
      <c r="AQ453" s="75" t="str">
        <f>IFERROR(AP453/AT453,"")</f>
        <v/>
      </c>
      <c r="AR453" s="150">
        <f>COUNT(C443:AG443)</f>
        <v>31</v>
      </c>
      <c r="AS453" s="157">
        <f t="shared" si="586"/>
        <v>0</v>
      </c>
      <c r="AT453" s="151">
        <f t="shared" si="587"/>
        <v>0</v>
      </c>
      <c r="AU453" s="151">
        <f t="shared" si="588"/>
        <v>0</v>
      </c>
      <c r="AV453" s="151">
        <f t="shared" si="589"/>
        <v>0</v>
      </c>
      <c r="AW453" s="40"/>
      <c r="AX453" s="195"/>
      <c r="AY453" s="197"/>
      <c r="BA453" s="111" t="s">
        <v>99</v>
      </c>
      <c r="BB453" s="111">
        <f ca="1">IF(AY444=7,COUNTIF(OFFSET($C453,0,0,1,$AY444),"外"),COUNTIF(OFFSET($C453,0,0,1,$AY444),"外")+COUNTIF(OFFSET($C453,-13,DAY(EOMONTH(C442-1,0))-7+$AY444,1,7-$AY444),"外"))</f>
        <v>0</v>
      </c>
      <c r="BC453" s="111">
        <f ca="1">COUNTIF(OFFSET($C453,0,$AY444,1,7),"外")</f>
        <v>0</v>
      </c>
      <c r="BD453" s="111">
        <f ca="1">COUNTIF(OFFSET($C453,0,$AY444+7,1,7),"外")</f>
        <v>0</v>
      </c>
      <c r="BE453" s="111">
        <f ca="1">COUNTIF(OFFSET($C453,0,$AY444+14,1,7),"外")</f>
        <v>0</v>
      </c>
      <c r="BF453" s="111">
        <f ca="1">COUNTIF(OFFSET(C453,0,AY444+21,1,7),"外")</f>
        <v>0</v>
      </c>
      <c r="BG453" s="111">
        <f ca="1">SUM(BB453:BF453)</f>
        <v>0</v>
      </c>
    </row>
    <row r="454" spans="1:59" s="4" customFormat="1" ht="20.149999999999999" customHeight="1" outlineLevel="1" thickBot="1" x14ac:dyDescent="0.25">
      <c r="B454" s="46" t="str">
        <f>IF($W$5&lt;&gt;"",$W$5,"-")</f>
        <v>-</v>
      </c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F454" s="13"/>
      <c r="AG454" s="55"/>
      <c r="AH454" s="91" t="str">
        <f ca="1">IFERROR(IF(B454="-","-",IF(AY444=7,COUNTIF(OFFSET($C454,0,0,1,$AY444),"○")/(7-BB454),(COUNTIF(OFFSET($C454,0,0,1,$AY444),"○")+COUNTIF(OFFSET($C454,-14,DAY(EOMONTH(C442-1,0))-7+$AY444,1,7-$AY444),"○"))/(7-BB454))),"-")</f>
        <v>-</v>
      </c>
      <c r="AI454" s="92" t="str">
        <f ca="1">IF(B454="-","-",COUNTIF(OFFSET($C454,0,$AY444,1,7),"○")/7-BC454)</f>
        <v>-</v>
      </c>
      <c r="AJ454" s="92" t="str">
        <f ca="1">IF($B454="-","-",COUNTIF(OFFSET($C454,0,$AY444,1,7),"○")/7-BD454)</f>
        <v>-</v>
      </c>
      <c r="AK454" s="92" t="str">
        <f ca="1">IF($B454="-","-",COUNTIF(OFFSET($C454,0,$AY444,1,7),"○")/7-BE454)</f>
        <v>-</v>
      </c>
      <c r="AL454" s="106" t="str">
        <f ca="1">IF($B454="-","-",IF((AY452+SIGN(AY444))&lt;5,"-",COUNTIF(OFFSET(C454,0,AY444+21,1,7),"○")/(7-BF454)))</f>
        <v>-</v>
      </c>
      <c r="AM454" s="64">
        <f t="shared" ref="AM454" si="595">AU454</f>
        <v>0</v>
      </c>
      <c r="AN454" s="48" t="str">
        <f>IFERROR(AM454/AS454,"")</f>
        <v/>
      </c>
      <c r="AO454" s="30" t="str">
        <f t="shared" si="584"/>
        <v>-</v>
      </c>
      <c r="AP454" s="71">
        <f t="shared" si="585"/>
        <v>0</v>
      </c>
      <c r="AQ454" s="72" t="str">
        <f t="shared" ref="AQ454" si="596">IFERROR(AP454/AT454,"")</f>
        <v/>
      </c>
      <c r="AR454" s="150">
        <f>COUNT(C443:AG443)</f>
        <v>31</v>
      </c>
      <c r="AS454" s="157">
        <f t="shared" si="586"/>
        <v>0</v>
      </c>
      <c r="AT454" s="151">
        <f t="shared" si="587"/>
        <v>0</v>
      </c>
      <c r="AU454" s="151">
        <f t="shared" si="588"/>
        <v>0</v>
      </c>
      <c r="AV454" s="151">
        <f t="shared" si="589"/>
        <v>0</v>
      </c>
      <c r="AW454" s="40"/>
      <c r="AX454" s="101"/>
      <c r="AY454" s="102"/>
      <c r="BA454" s="111" t="s">
        <v>100</v>
      </c>
      <c r="BB454" s="111">
        <f ca="1">IF(AY444=7,COUNTIF(OFFSET($C454,0,0,1,$AY444),"外"),COUNTIF(OFFSET($C454,0,0,1,$AY444),"外")+COUNTIF(OFFSET($C454,-13,DAY(EOMONTH(C442-1,0))-7+$AY444,1,7-$AY444),"外"))</f>
        <v>0</v>
      </c>
      <c r="BC454" s="111">
        <f ca="1">COUNTIF(OFFSET($C454,0,$AY444,1,7),"外")</f>
        <v>0</v>
      </c>
      <c r="BD454" s="111">
        <f ca="1">COUNTIF(OFFSET($C454,0,$AY444+7,1,7),"外")</f>
        <v>0</v>
      </c>
      <c r="BE454" s="111">
        <f ca="1">COUNTIF(OFFSET($C454,0,$AY444+14,1,7),"外")</f>
        <v>0</v>
      </c>
      <c r="BF454" s="111">
        <f ca="1">COUNTIF(OFFSET(C454,0,AY444+21,1,7),"外")</f>
        <v>0</v>
      </c>
      <c r="BG454" s="111">
        <f t="shared" ref="BG454" ca="1" si="597">SUM(BB454:BF454)</f>
        <v>0</v>
      </c>
    </row>
    <row r="455" spans="1:59" ht="13.5" outlineLevel="1" thickBot="1" x14ac:dyDescent="0.25">
      <c r="AV455" s="32"/>
    </row>
    <row r="456" spans="1:59" s="4" customFormat="1" ht="13" customHeight="1" outlineLevel="1" x14ac:dyDescent="0.2">
      <c r="A456" s="2"/>
      <c r="B456" s="83" t="s">
        <v>0</v>
      </c>
      <c r="C456" s="252">
        <f>DATE(YEAR(C442),MONTH(C442)+1,DAY(C442))</f>
        <v>46539</v>
      </c>
      <c r="D456" s="253"/>
      <c r="E456" s="253"/>
      <c r="F456" s="253"/>
      <c r="G456" s="253"/>
      <c r="H456" s="253"/>
      <c r="I456" s="253"/>
      <c r="J456" s="253"/>
      <c r="K456" s="253"/>
      <c r="L456" s="253"/>
      <c r="M456" s="253"/>
      <c r="N456" s="253"/>
      <c r="O456" s="253"/>
      <c r="P456" s="253"/>
      <c r="Q456" s="253"/>
      <c r="R456" s="253"/>
      <c r="S456" s="253"/>
      <c r="T456" s="253"/>
      <c r="U456" s="253"/>
      <c r="V456" s="253"/>
      <c r="W456" s="253"/>
      <c r="X456" s="253"/>
      <c r="Y456" s="253"/>
      <c r="Z456" s="253"/>
      <c r="AA456" s="253"/>
      <c r="AB456" s="253"/>
      <c r="AC456" s="253"/>
      <c r="AD456" s="253"/>
      <c r="AE456" s="253"/>
      <c r="AF456" s="253"/>
      <c r="AG456" s="253"/>
      <c r="AH456" s="254" t="s">
        <v>113</v>
      </c>
      <c r="AI456" s="255"/>
      <c r="AJ456" s="255"/>
      <c r="AK456" s="255"/>
      <c r="AL456" s="256"/>
      <c r="AM456" s="260" t="s">
        <v>46</v>
      </c>
      <c r="AN456" s="261"/>
      <c r="AO456" s="262"/>
      <c r="AP456" s="266" t="s">
        <v>11</v>
      </c>
      <c r="AQ456" s="267"/>
      <c r="AR456" s="270" t="s">
        <v>15</v>
      </c>
      <c r="AS456" s="206" t="s">
        <v>16</v>
      </c>
      <c r="AT456" s="221" t="s">
        <v>17</v>
      </c>
      <c r="AU456" s="241"/>
      <c r="AV456" s="241"/>
      <c r="AW456" s="40"/>
      <c r="AX456" s="242" t="s">
        <v>88</v>
      </c>
      <c r="AY456" s="243"/>
      <c r="AZ456" s="2"/>
      <c r="BA456" s="2"/>
      <c r="BB456" s="2"/>
      <c r="BC456" s="2"/>
      <c r="BD456" s="2"/>
      <c r="BE456" s="2"/>
      <c r="BF456" s="2"/>
      <c r="BG456" s="2"/>
    </row>
    <row r="457" spans="1:59" s="4" customFormat="1" ht="13" customHeight="1" outlineLevel="1" x14ac:dyDescent="0.2">
      <c r="A457" s="2"/>
      <c r="B457" s="10" t="s">
        <v>1</v>
      </c>
      <c r="C457" s="11">
        <f>DATE(YEAR(C456),MONTH(C456),DAY(C456))</f>
        <v>46539</v>
      </c>
      <c r="D457" s="11">
        <f>IF(MONTH(DATE(YEAR(C457),MONTH(C457),DAY(C457)+1))=MONTH($C456),DATE(YEAR(C457),MONTH(C457),DAY(C457)+1),"")</f>
        <v>46540</v>
      </c>
      <c r="E457" s="11">
        <f t="shared" ref="E457:AG457" si="598">IF(MONTH(DATE(YEAR(D457),MONTH(D457),DAY(D457)+1))=MONTH($C456),DATE(YEAR(D457),MONTH(D457),DAY(D457)+1),"")</f>
        <v>46541</v>
      </c>
      <c r="F457" s="16">
        <f t="shared" si="598"/>
        <v>46542</v>
      </c>
      <c r="G457" s="11">
        <f t="shared" si="598"/>
        <v>46543</v>
      </c>
      <c r="H457" s="11">
        <f t="shared" si="598"/>
        <v>46544</v>
      </c>
      <c r="I457" s="11">
        <f t="shared" si="598"/>
        <v>46545</v>
      </c>
      <c r="J457" s="11">
        <f t="shared" si="598"/>
        <v>46546</v>
      </c>
      <c r="K457" s="11">
        <f t="shared" si="598"/>
        <v>46547</v>
      </c>
      <c r="L457" s="11">
        <f t="shared" si="598"/>
        <v>46548</v>
      </c>
      <c r="M457" s="11">
        <f t="shared" si="598"/>
        <v>46549</v>
      </c>
      <c r="N457" s="11">
        <f t="shared" si="598"/>
        <v>46550</v>
      </c>
      <c r="O457" s="11">
        <f t="shared" si="598"/>
        <v>46551</v>
      </c>
      <c r="P457" s="11">
        <f t="shared" si="598"/>
        <v>46552</v>
      </c>
      <c r="Q457" s="11">
        <f t="shared" si="598"/>
        <v>46553</v>
      </c>
      <c r="R457" s="11">
        <f t="shared" si="598"/>
        <v>46554</v>
      </c>
      <c r="S457" s="11">
        <f t="shared" si="598"/>
        <v>46555</v>
      </c>
      <c r="T457" s="11">
        <f t="shared" si="598"/>
        <v>46556</v>
      </c>
      <c r="U457" s="11">
        <f t="shared" si="598"/>
        <v>46557</v>
      </c>
      <c r="V457" s="11">
        <f t="shared" si="598"/>
        <v>46558</v>
      </c>
      <c r="W457" s="11">
        <f t="shared" si="598"/>
        <v>46559</v>
      </c>
      <c r="X457" s="11">
        <f t="shared" si="598"/>
        <v>46560</v>
      </c>
      <c r="Y457" s="11">
        <f t="shared" si="598"/>
        <v>46561</v>
      </c>
      <c r="Z457" s="11">
        <f t="shared" si="598"/>
        <v>46562</v>
      </c>
      <c r="AA457" s="11">
        <f t="shared" si="598"/>
        <v>46563</v>
      </c>
      <c r="AB457" s="11">
        <f t="shared" si="598"/>
        <v>46564</v>
      </c>
      <c r="AC457" s="11">
        <f t="shared" si="598"/>
        <v>46565</v>
      </c>
      <c r="AD457" s="11">
        <f t="shared" si="598"/>
        <v>46566</v>
      </c>
      <c r="AE457" s="11">
        <f t="shared" si="598"/>
        <v>46567</v>
      </c>
      <c r="AF457" s="11">
        <f t="shared" si="598"/>
        <v>46568</v>
      </c>
      <c r="AG457" s="29" t="str">
        <f t="shared" si="598"/>
        <v/>
      </c>
      <c r="AH457" s="257"/>
      <c r="AI457" s="258"/>
      <c r="AJ457" s="258"/>
      <c r="AK457" s="258"/>
      <c r="AL457" s="259"/>
      <c r="AM457" s="263"/>
      <c r="AN457" s="264"/>
      <c r="AO457" s="265"/>
      <c r="AP457" s="268"/>
      <c r="AQ457" s="269"/>
      <c r="AR457" s="271"/>
      <c r="AS457" s="207"/>
      <c r="AT457" s="221"/>
      <c r="AU457" s="241"/>
      <c r="AV457" s="241"/>
      <c r="AW457" s="40"/>
      <c r="AX457" s="244"/>
      <c r="AY457" s="245"/>
      <c r="AZ457" s="2"/>
      <c r="BA457" s="2"/>
      <c r="BB457" s="2"/>
      <c r="BC457" s="2"/>
      <c r="BD457" s="2"/>
      <c r="BE457" s="2"/>
      <c r="BF457" s="2"/>
      <c r="BG457" s="2"/>
    </row>
    <row r="458" spans="1:59" s="4" customFormat="1" ht="13" customHeight="1" outlineLevel="1" x14ac:dyDescent="0.2">
      <c r="A458" s="2"/>
      <c r="B458" s="10" t="s">
        <v>2</v>
      </c>
      <c r="C458" s="12" t="str">
        <f t="shared" ref="C458:AG458" si="599">TEXT(C457,"aaa")</f>
        <v>火</v>
      </c>
      <c r="D458" s="12" t="str">
        <f t="shared" si="599"/>
        <v>水</v>
      </c>
      <c r="E458" s="12" t="str">
        <f t="shared" si="599"/>
        <v>木</v>
      </c>
      <c r="F458" s="17" t="str">
        <f t="shared" si="599"/>
        <v>金</v>
      </c>
      <c r="G458" s="12" t="str">
        <f t="shared" si="599"/>
        <v>土</v>
      </c>
      <c r="H458" s="12" t="str">
        <f t="shared" si="599"/>
        <v>日</v>
      </c>
      <c r="I458" s="12" t="str">
        <f t="shared" si="599"/>
        <v>月</v>
      </c>
      <c r="J458" s="12" t="str">
        <f t="shared" si="599"/>
        <v>火</v>
      </c>
      <c r="K458" s="12" t="str">
        <f t="shared" si="599"/>
        <v>水</v>
      </c>
      <c r="L458" s="12" t="str">
        <f t="shared" si="599"/>
        <v>木</v>
      </c>
      <c r="M458" s="12" t="str">
        <f t="shared" si="599"/>
        <v>金</v>
      </c>
      <c r="N458" s="12" t="str">
        <f t="shared" si="599"/>
        <v>土</v>
      </c>
      <c r="O458" s="12" t="str">
        <f t="shared" si="599"/>
        <v>日</v>
      </c>
      <c r="P458" s="12" t="str">
        <f t="shared" si="599"/>
        <v>月</v>
      </c>
      <c r="Q458" s="12" t="str">
        <f t="shared" si="599"/>
        <v>火</v>
      </c>
      <c r="R458" s="12" t="str">
        <f t="shared" si="599"/>
        <v>水</v>
      </c>
      <c r="S458" s="12" t="str">
        <f t="shared" si="599"/>
        <v>木</v>
      </c>
      <c r="T458" s="12" t="str">
        <f t="shared" si="599"/>
        <v>金</v>
      </c>
      <c r="U458" s="12" t="str">
        <f t="shared" si="599"/>
        <v>土</v>
      </c>
      <c r="V458" s="12" t="str">
        <f t="shared" si="599"/>
        <v>日</v>
      </c>
      <c r="W458" s="12" t="str">
        <f t="shared" si="599"/>
        <v>月</v>
      </c>
      <c r="X458" s="12" t="str">
        <f t="shared" si="599"/>
        <v>火</v>
      </c>
      <c r="Y458" s="12" t="str">
        <f t="shared" si="599"/>
        <v>水</v>
      </c>
      <c r="Z458" s="12" t="str">
        <f t="shared" si="599"/>
        <v>木</v>
      </c>
      <c r="AA458" s="12" t="str">
        <f t="shared" si="599"/>
        <v>金</v>
      </c>
      <c r="AB458" s="12" t="str">
        <f t="shared" si="599"/>
        <v>土</v>
      </c>
      <c r="AC458" s="12" t="str">
        <f t="shared" si="599"/>
        <v>日</v>
      </c>
      <c r="AD458" s="12" t="str">
        <f t="shared" si="599"/>
        <v>月</v>
      </c>
      <c r="AE458" s="12" t="str">
        <f t="shared" si="599"/>
        <v>火</v>
      </c>
      <c r="AF458" s="12" t="str">
        <f t="shared" si="599"/>
        <v>水</v>
      </c>
      <c r="AG458" s="78" t="str">
        <f t="shared" si="599"/>
        <v/>
      </c>
      <c r="AH458" s="246" t="s">
        <v>83</v>
      </c>
      <c r="AI458" s="247" t="s">
        <v>84</v>
      </c>
      <c r="AJ458" s="247" t="s">
        <v>85</v>
      </c>
      <c r="AK458" s="247" t="s">
        <v>86</v>
      </c>
      <c r="AL458" s="248" t="s">
        <v>87</v>
      </c>
      <c r="AM458" s="249" t="s">
        <v>40</v>
      </c>
      <c r="AN458" s="228" t="s">
        <v>12</v>
      </c>
      <c r="AO458" s="231" t="s">
        <v>47</v>
      </c>
      <c r="AP458" s="234" t="s">
        <v>40</v>
      </c>
      <c r="AQ458" s="237" t="s">
        <v>13</v>
      </c>
      <c r="AR458" s="240"/>
      <c r="AS458" s="221"/>
      <c r="AT458" s="221"/>
      <c r="AU458" s="149"/>
      <c r="AV458" s="149"/>
      <c r="AW458" s="40"/>
      <c r="AX458" s="223" t="s">
        <v>89</v>
      </c>
      <c r="AY458" s="224">
        <f>ABS(IF(WEEKDAY(C456,3)=0,7,WEEKDAY(C456,3)-7))</f>
        <v>6</v>
      </c>
      <c r="AZ458" s="2"/>
      <c r="BA458" s="2"/>
      <c r="BB458" s="2"/>
      <c r="BC458" s="2"/>
      <c r="BD458" s="2"/>
      <c r="BE458" s="2"/>
      <c r="BF458" s="2"/>
      <c r="BG458" s="2"/>
    </row>
    <row r="459" spans="1:59" s="4" customFormat="1" ht="27" customHeight="1" outlineLevel="1" x14ac:dyDescent="0.2">
      <c r="A459" s="3"/>
      <c r="B459" s="225" t="s">
        <v>3</v>
      </c>
      <c r="C459" s="218" t="str">
        <f>IFERROR(VLOOKUP(C457,祝日一覧!$A:$C,3,FALSE),"")</f>
        <v/>
      </c>
      <c r="D459" s="218" t="str">
        <f>IFERROR(VLOOKUP(D457,祝日一覧!$A:$C,3,FALSE),"")</f>
        <v/>
      </c>
      <c r="E459" s="218" t="str">
        <f>IFERROR(VLOOKUP(E457,祝日一覧!$A:$C,3,FALSE),"")</f>
        <v/>
      </c>
      <c r="F459" s="218" t="str">
        <f>IFERROR(VLOOKUP(F457,祝日一覧!$A:$C,3,FALSE),"")</f>
        <v/>
      </c>
      <c r="G459" s="218" t="str">
        <f>IFERROR(VLOOKUP(G457,祝日一覧!$A:$C,3,FALSE),"")</f>
        <v/>
      </c>
      <c r="H459" s="218" t="str">
        <f>IFERROR(VLOOKUP(H457,祝日一覧!$A:$C,3,FALSE),"")</f>
        <v/>
      </c>
      <c r="I459" s="218" t="str">
        <f>IFERROR(VLOOKUP(I457,祝日一覧!$A:$C,3,FALSE),"")</f>
        <v/>
      </c>
      <c r="J459" s="218" t="str">
        <f>IFERROR(VLOOKUP(J457,祝日一覧!$A:$C,3,FALSE),"")</f>
        <v/>
      </c>
      <c r="K459" s="218" t="str">
        <f>IFERROR(VLOOKUP(K457,祝日一覧!$A:$C,3,FALSE),"")</f>
        <v/>
      </c>
      <c r="L459" s="218" t="str">
        <f>IFERROR(VLOOKUP(L457,祝日一覧!$A:$C,3,FALSE),"")</f>
        <v/>
      </c>
      <c r="M459" s="218" t="str">
        <f>IFERROR(VLOOKUP(M457,祝日一覧!$A:$C,3,FALSE),"")</f>
        <v/>
      </c>
      <c r="N459" s="218" t="str">
        <f>IFERROR(VLOOKUP(N457,祝日一覧!$A:$C,3,FALSE),"")</f>
        <v/>
      </c>
      <c r="O459" s="218" t="str">
        <f>IFERROR(VLOOKUP(O457,祝日一覧!$A:$C,3,FALSE),"")</f>
        <v/>
      </c>
      <c r="P459" s="218" t="str">
        <f>IFERROR(VLOOKUP(P457,祝日一覧!$A:$C,3,FALSE),"")</f>
        <v/>
      </c>
      <c r="Q459" s="218" t="str">
        <f>IFERROR(VLOOKUP(Q457,祝日一覧!$A:$C,3,FALSE),"")</f>
        <v/>
      </c>
      <c r="R459" s="218" t="str">
        <f>IFERROR(VLOOKUP(R457,祝日一覧!$A:$C,3,FALSE),"")</f>
        <v/>
      </c>
      <c r="S459" s="218" t="str">
        <f>IFERROR(VLOOKUP(S457,祝日一覧!$A:$C,3,FALSE),"")</f>
        <v/>
      </c>
      <c r="T459" s="218" t="str">
        <f>IFERROR(VLOOKUP(T457,祝日一覧!$A:$C,3,FALSE),"")</f>
        <v/>
      </c>
      <c r="U459" s="218" t="str">
        <f>IFERROR(VLOOKUP(U457,祝日一覧!$A:$C,3,FALSE),"")</f>
        <v/>
      </c>
      <c r="V459" s="218" t="str">
        <f>IFERROR(VLOOKUP(V457,祝日一覧!$A:$C,3,FALSE),"")</f>
        <v/>
      </c>
      <c r="W459" s="218" t="str">
        <f>IFERROR(VLOOKUP(W457,祝日一覧!$A:$C,3,FALSE),"")</f>
        <v/>
      </c>
      <c r="X459" s="218" t="str">
        <f>IFERROR(VLOOKUP(X457,祝日一覧!$A:$C,3,FALSE),"")</f>
        <v/>
      </c>
      <c r="Y459" s="218" t="str">
        <f>IFERROR(VLOOKUP(Y457,祝日一覧!$A:$C,3,FALSE),"")</f>
        <v/>
      </c>
      <c r="Z459" s="218" t="str">
        <f>IFERROR(VLOOKUP(Z457,祝日一覧!$A:$C,3,FALSE),"")</f>
        <v/>
      </c>
      <c r="AA459" s="218" t="str">
        <f>IFERROR(VLOOKUP(AA457,祝日一覧!$A:$C,3,FALSE),"")</f>
        <v/>
      </c>
      <c r="AB459" s="218" t="str">
        <f>IFERROR(VLOOKUP(AB457,祝日一覧!$A:$C,3,FALSE),"")</f>
        <v/>
      </c>
      <c r="AC459" s="218" t="str">
        <f>IFERROR(VLOOKUP(AC457,祝日一覧!$A:$C,3,FALSE),"")</f>
        <v/>
      </c>
      <c r="AD459" s="218" t="str">
        <f>IFERROR(VLOOKUP(AD457,祝日一覧!$A:$C,3,FALSE),"")</f>
        <v/>
      </c>
      <c r="AE459" s="218" t="str">
        <f>IFERROR(VLOOKUP(AE457,祝日一覧!$A:$C,3,FALSE),"")</f>
        <v/>
      </c>
      <c r="AF459" s="218" t="str">
        <f>IFERROR(VLOOKUP(AF457,祝日一覧!$A:$C,3,FALSE),"")</f>
        <v/>
      </c>
      <c r="AG459" s="208" t="str">
        <f>IFERROR(VLOOKUP(AG457,祝日一覧!$A:$C,3,FALSE),"")</f>
        <v/>
      </c>
      <c r="AH459" s="246"/>
      <c r="AI459" s="247"/>
      <c r="AJ459" s="247"/>
      <c r="AK459" s="247"/>
      <c r="AL459" s="248"/>
      <c r="AM459" s="250"/>
      <c r="AN459" s="229"/>
      <c r="AO459" s="232"/>
      <c r="AP459" s="235"/>
      <c r="AQ459" s="238"/>
      <c r="AR459" s="240"/>
      <c r="AS459" s="221"/>
      <c r="AT459" s="222"/>
      <c r="AU459" s="148"/>
      <c r="AV459" s="149"/>
      <c r="AW459" s="40"/>
      <c r="AX459" s="223"/>
      <c r="AY459" s="224"/>
      <c r="AZ459" s="3"/>
      <c r="BA459" s="3"/>
      <c r="BB459" s="3"/>
      <c r="BC459" s="3"/>
      <c r="BD459" s="3"/>
      <c r="BE459" s="3"/>
      <c r="BF459" s="3"/>
      <c r="BG459" s="3"/>
    </row>
    <row r="460" spans="1:59" s="4" customFormat="1" ht="27" customHeight="1" outlineLevel="1" x14ac:dyDescent="0.2">
      <c r="A460" s="3"/>
      <c r="B460" s="226"/>
      <c r="C460" s="219"/>
      <c r="D460" s="219"/>
      <c r="E460" s="219"/>
      <c r="F460" s="219"/>
      <c r="G460" s="219"/>
      <c r="H460" s="219"/>
      <c r="I460" s="219"/>
      <c r="J460" s="219"/>
      <c r="K460" s="219"/>
      <c r="L460" s="219"/>
      <c r="M460" s="219"/>
      <c r="N460" s="219"/>
      <c r="O460" s="219"/>
      <c r="P460" s="219"/>
      <c r="Q460" s="219"/>
      <c r="R460" s="219"/>
      <c r="S460" s="219"/>
      <c r="T460" s="219"/>
      <c r="U460" s="219"/>
      <c r="V460" s="219"/>
      <c r="W460" s="219"/>
      <c r="X460" s="219"/>
      <c r="Y460" s="219"/>
      <c r="Z460" s="219"/>
      <c r="AA460" s="219"/>
      <c r="AB460" s="219"/>
      <c r="AC460" s="219"/>
      <c r="AD460" s="219"/>
      <c r="AE460" s="219"/>
      <c r="AF460" s="219"/>
      <c r="AG460" s="209"/>
      <c r="AH460" s="93" t="str">
        <f>IF($AY458=7,DBCS(1&amp;"日～"&amp;7&amp;"日"),DBCS("前"&amp;DAY(EOMONTH($C456-1,0))-6+$AY458&amp;"日～"&amp;$AY458&amp;"日"))</f>
        <v>前３１日～６日</v>
      </c>
      <c r="AI460" s="112" t="str">
        <f>DBCS($AY458+1&amp;"日～"&amp;$AY458+7&amp;"日")</f>
        <v>７日～１３日</v>
      </c>
      <c r="AJ460" s="112" t="str">
        <f>DBCS($AY458+8&amp;"日～"&amp;$AY458+14&amp;"日")</f>
        <v>１４日～２０日</v>
      </c>
      <c r="AK460" s="112" t="str">
        <f>DBCS($AY458+15&amp;"日～"&amp;$AY458+21&amp;"日")</f>
        <v>２１日～２７日</v>
      </c>
      <c r="AL460" s="113" t="str">
        <f>IF(AND(AY458=7,AY462=0),"-",IF($AY466=3,"-",DBCS($AY458+22&amp;"日～"&amp;$AY458+28&amp;"日")))</f>
        <v>-</v>
      </c>
      <c r="AM460" s="250"/>
      <c r="AN460" s="229"/>
      <c r="AO460" s="232"/>
      <c r="AP460" s="235"/>
      <c r="AQ460" s="238"/>
      <c r="AR460" s="152"/>
      <c r="AS460" s="147"/>
      <c r="AT460" s="147"/>
      <c r="AU460" s="156"/>
      <c r="AV460" s="156"/>
      <c r="AW460" s="40"/>
      <c r="AX460" s="99" t="s">
        <v>90</v>
      </c>
      <c r="AY460" s="100">
        <f>DAY(EOMONTH(C456,0))</f>
        <v>30</v>
      </c>
      <c r="AZ460" s="3"/>
      <c r="BA460" s="211" t="s">
        <v>105</v>
      </c>
      <c r="BB460" s="212"/>
      <c r="BC460" s="212"/>
      <c r="BD460" s="212"/>
      <c r="BE460" s="212"/>
      <c r="BF460" s="212"/>
      <c r="BG460" s="213"/>
    </row>
    <row r="461" spans="1:59" s="4" customFormat="1" ht="18.5" customHeight="1" outlineLevel="1" x14ac:dyDescent="0.2">
      <c r="A461" s="3"/>
      <c r="B461" s="226"/>
      <c r="C461" s="219"/>
      <c r="D461" s="219"/>
      <c r="E461" s="219"/>
      <c r="F461" s="219"/>
      <c r="G461" s="219"/>
      <c r="H461" s="219"/>
      <c r="I461" s="219"/>
      <c r="J461" s="219"/>
      <c r="K461" s="219"/>
      <c r="L461" s="219"/>
      <c r="M461" s="219"/>
      <c r="N461" s="219"/>
      <c r="O461" s="219"/>
      <c r="P461" s="219"/>
      <c r="Q461" s="219"/>
      <c r="R461" s="219"/>
      <c r="S461" s="219"/>
      <c r="T461" s="219"/>
      <c r="U461" s="219"/>
      <c r="V461" s="219"/>
      <c r="W461" s="219"/>
      <c r="X461" s="219"/>
      <c r="Y461" s="219"/>
      <c r="Z461" s="219"/>
      <c r="AA461" s="219"/>
      <c r="AB461" s="219"/>
      <c r="AC461" s="219"/>
      <c r="AD461" s="219"/>
      <c r="AE461" s="219"/>
      <c r="AF461" s="219"/>
      <c r="AG461" s="209"/>
      <c r="AH461" s="93" t="str">
        <f ca="1">IF(AH462&gt;=0.285,"達成","未")</f>
        <v>未</v>
      </c>
      <c r="AI461" s="166" t="str">
        <f ca="1">IF(AI462&gt;=0.285,"達成","未")</f>
        <v>未</v>
      </c>
      <c r="AJ461" s="166" t="str">
        <f t="shared" ref="AJ461:AK461" ca="1" si="600">IF(AJ462&gt;=0.285,"達成","未")</f>
        <v>未</v>
      </c>
      <c r="AK461" s="166" t="str">
        <f t="shared" ca="1" si="600"/>
        <v>未</v>
      </c>
      <c r="AL461" s="167" t="str">
        <f ca="1">IF(AL462="-","-",IF(AL462&gt;=0.285,"達成","未"))</f>
        <v>-</v>
      </c>
      <c r="AM461" s="251"/>
      <c r="AN461" s="230"/>
      <c r="AO461" s="233"/>
      <c r="AP461" s="236"/>
      <c r="AQ461" s="239"/>
      <c r="AR461" s="163"/>
      <c r="AS461" s="164"/>
      <c r="AT461" s="164"/>
      <c r="AU461" s="165"/>
      <c r="AV461" s="165"/>
      <c r="AW461" s="40"/>
      <c r="AX461" s="99"/>
      <c r="AY461" s="100"/>
      <c r="AZ461" s="3"/>
      <c r="BA461" s="160"/>
      <c r="BB461" s="161"/>
      <c r="BC461" s="161"/>
      <c r="BD461" s="161"/>
      <c r="BE461" s="161"/>
      <c r="BF461" s="161"/>
      <c r="BG461" s="162"/>
    </row>
    <row r="462" spans="1:59" s="4" customFormat="1" ht="20.149999999999999" customHeight="1" outlineLevel="1" thickBot="1" x14ac:dyDescent="0.25">
      <c r="B462" s="227"/>
      <c r="C462" s="220"/>
      <c r="D462" s="220"/>
      <c r="E462" s="220"/>
      <c r="F462" s="220"/>
      <c r="G462" s="220"/>
      <c r="H462" s="220"/>
      <c r="I462" s="220"/>
      <c r="J462" s="220"/>
      <c r="K462" s="220"/>
      <c r="L462" s="220"/>
      <c r="M462" s="220"/>
      <c r="N462" s="220"/>
      <c r="O462" s="220"/>
      <c r="P462" s="220"/>
      <c r="Q462" s="220"/>
      <c r="R462" s="220"/>
      <c r="S462" s="220"/>
      <c r="T462" s="220"/>
      <c r="U462" s="220"/>
      <c r="V462" s="220"/>
      <c r="W462" s="220"/>
      <c r="X462" s="220"/>
      <c r="Y462" s="220"/>
      <c r="Z462" s="220"/>
      <c r="AA462" s="220"/>
      <c r="AB462" s="220"/>
      <c r="AC462" s="220"/>
      <c r="AD462" s="220"/>
      <c r="AE462" s="220"/>
      <c r="AF462" s="220"/>
      <c r="AG462" s="210"/>
      <c r="AH462" s="114">
        <f ca="1">AVERAGE(AH463:AH468)</f>
        <v>0</v>
      </c>
      <c r="AI462" s="115">
        <f t="shared" ref="AI462:AK462" ca="1" si="601">AVERAGE(AI463:AI468)</f>
        <v>0</v>
      </c>
      <c r="AJ462" s="115">
        <f t="shared" ca="1" si="601"/>
        <v>0</v>
      </c>
      <c r="AK462" s="115">
        <f t="shared" ca="1" si="601"/>
        <v>0</v>
      </c>
      <c r="AL462" s="104" t="str">
        <f ca="1">IFERROR(AVERAGE(AL463:AL468),"-")</f>
        <v>-</v>
      </c>
      <c r="AM462" s="64"/>
      <c r="AN462" s="48">
        <f>AVERAGE(AN463:AN468)</f>
        <v>0</v>
      </c>
      <c r="AO462" s="30" t="str">
        <f>IF(AN462&gt;=0.285,"達成","未")</f>
        <v>未</v>
      </c>
      <c r="AP462" s="71"/>
      <c r="AQ462" s="72">
        <f>AVERAGE(AQ463:AQ468)</f>
        <v>5.3082038534383737E-2</v>
      </c>
      <c r="AR462" s="62" t="s">
        <v>15</v>
      </c>
      <c r="AS462" s="49" t="s">
        <v>16</v>
      </c>
      <c r="AT462" s="50" t="s">
        <v>58</v>
      </c>
      <c r="AU462" s="38" t="s">
        <v>56</v>
      </c>
      <c r="AV462" s="153" t="s">
        <v>57</v>
      </c>
      <c r="AW462" s="60" t="s">
        <v>66</v>
      </c>
      <c r="AX462" s="214" t="s">
        <v>91</v>
      </c>
      <c r="AY462" s="215">
        <f>MOD(AY460-AY458,7)</f>
        <v>3</v>
      </c>
      <c r="AZ462" s="97" t="s">
        <v>106</v>
      </c>
      <c r="BA462" s="111"/>
      <c r="BB462" s="111" t="s">
        <v>83</v>
      </c>
      <c r="BC462" s="111" t="s">
        <v>84</v>
      </c>
      <c r="BD462" s="111" t="s">
        <v>85</v>
      </c>
      <c r="BE462" s="111" t="s">
        <v>86</v>
      </c>
      <c r="BF462" s="111" t="s">
        <v>87</v>
      </c>
      <c r="BG462" s="111" t="s">
        <v>101</v>
      </c>
    </row>
    <row r="463" spans="1:59" s="4" customFormat="1" ht="20.149999999999999" customHeight="1" outlineLevel="1" x14ac:dyDescent="0.2">
      <c r="B463" s="51" t="str">
        <f>IF($R$5&lt;&gt;"",$R$5,"-")</f>
        <v>A</v>
      </c>
      <c r="C463" s="84"/>
      <c r="D463" s="84"/>
      <c r="E463" s="84"/>
      <c r="F463" s="84"/>
      <c r="G463" s="84"/>
      <c r="H463" s="84"/>
      <c r="I463" s="84"/>
      <c r="J463" s="84"/>
      <c r="K463" s="84"/>
      <c r="L463" s="84"/>
      <c r="M463" s="84"/>
      <c r="N463" s="84"/>
      <c r="O463" s="84"/>
      <c r="P463" s="84"/>
      <c r="Q463" s="84"/>
      <c r="R463" s="84"/>
      <c r="S463" s="84"/>
      <c r="T463" s="84"/>
      <c r="U463" s="84"/>
      <c r="V463" s="84"/>
      <c r="W463" s="84"/>
      <c r="X463" s="84"/>
      <c r="Y463" s="84"/>
      <c r="Z463" s="84"/>
      <c r="AA463" s="84"/>
      <c r="AB463" s="84"/>
      <c r="AC463" s="84"/>
      <c r="AD463" s="84"/>
      <c r="AE463" s="84"/>
      <c r="AF463" s="84"/>
      <c r="AG463" s="61"/>
      <c r="AH463" s="122">
        <f ca="1">IFERROR(IF(B463="-","-",IF(AY458=7,COUNTIF(OFFSET($C463,0,0,1,$AY458),"○")/(7-BB463),(COUNTIF(OFFSET($C463,0,0,1,$AY458),"○")+COUNTIF(OFFSET($C463,-14,DAY(EOMONTH(C456-1,0))-7+$AY458,1,7-$AY458),"○"))/(7-BB463))),"-")</f>
        <v>0</v>
      </c>
      <c r="AI463" s="116">
        <f ca="1">IF($B463="-","-",COUNTIF(OFFSET($C463,0,$AY458,1,7),"○")/7-BC463)</f>
        <v>0</v>
      </c>
      <c r="AJ463" s="145">
        <f ca="1">IF($B463="-","-",COUNTIF(OFFSET($C463,0,$AY458,1,7),"○")/7-BD463)</f>
        <v>0</v>
      </c>
      <c r="AK463" s="145">
        <f ca="1">IF($B463="-","-",COUNTIF(OFFSET($C463,0,$AY458,1,7),"○")/7-BE463)</f>
        <v>0</v>
      </c>
      <c r="AL463" s="146" t="str">
        <f ca="1">IF($B463="-","-",IF((AY466+SIGN(AY458))&lt;5,"-",COUNTIF(OFFSET(C463,0,AY458+21,1,7),"○")/(7-BF463)))</f>
        <v>-</v>
      </c>
      <c r="AM463" s="65">
        <f>AU463</f>
        <v>0</v>
      </c>
      <c r="AN463" s="41">
        <f>IFERROR(AM463/AS463,"")</f>
        <v>0</v>
      </c>
      <c r="AO463" s="67" t="str">
        <f t="shared" ref="AO463:AO468" si="602">IFERROR(IF(B463="-",B463,IF(AM463/AS463&gt;=0.285,"達成","未")),"-")</f>
        <v>未</v>
      </c>
      <c r="AP463" s="73">
        <f t="shared" ref="AP463:AP468" si="603">AV463</f>
        <v>58</v>
      </c>
      <c r="AQ463" s="74">
        <f>IFERROR(AP463/AT463,"")</f>
        <v>5.8291457286432161E-2</v>
      </c>
      <c r="AR463" s="150">
        <f>COUNT(C457:AG457)</f>
        <v>30</v>
      </c>
      <c r="AS463" s="157">
        <f t="shared" ref="AS463:AS468" si="604">IF(OR(B463="-",B463=""),0,IFERROR(AR463-COUNTIF(C463:AG463,"外"),))</f>
        <v>30</v>
      </c>
      <c r="AT463" s="151">
        <f t="shared" ref="AT463:AT468" si="605">AS463+AT449</f>
        <v>995</v>
      </c>
      <c r="AU463" s="151">
        <f t="shared" ref="AU463:AU468" si="606">COUNTIF(C463:AG463,"○")</f>
        <v>0</v>
      </c>
      <c r="AV463" s="151">
        <f t="shared" ref="AV463:AV468" si="607">AV449+AU463</f>
        <v>58</v>
      </c>
      <c r="AW463" s="98">
        <f>IF(C456&gt;DATE($K$6,$M$6,1),0,IF(SUM(AS463:AS468)=0,1,IF(AO462="達成",1,0)))</f>
        <v>0</v>
      </c>
      <c r="AX463" s="214"/>
      <c r="AY463" s="215"/>
      <c r="AZ463" s="98">
        <f>IF(C456&gt;DATE($K$6,$M$6,1),0,IF(SUM(AS463:AS468)=0,1,IF(AND(AH462&gt;0.285,AI462&gt;0.285,AJ462&gt;0.285,AK462&gt;0.285,AL462&gt;0.285),1,0)))</f>
        <v>0</v>
      </c>
      <c r="BA463" s="111" t="s">
        <v>95</v>
      </c>
      <c r="BB463" s="111">
        <f ca="1">IF(AY458=7,COUNTIF(OFFSET($C463,0,0,1,$AY458),"外"),COUNTIF(OFFSET($C463,0,0,1,$AY458),"外")+COUNTIF(OFFSET($C463,-13,DAY(EOMONTH(C456-1,0))-7+$AY458,1,7-$AY458),"外"))</f>
        <v>0</v>
      </c>
      <c r="BC463" s="111">
        <f ca="1">COUNTIF(OFFSET($C463,0,$AY458,1,7),"外")</f>
        <v>0</v>
      </c>
      <c r="BD463" s="111">
        <f ca="1">COUNTIF(OFFSET($C463,0,$AY458+7,1,7),"外")</f>
        <v>0</v>
      </c>
      <c r="BE463" s="111">
        <f ca="1">COUNTIF(OFFSET($C463,0,$AY458+14,1,7),"外")</f>
        <v>0</v>
      </c>
      <c r="BF463" s="111">
        <f ca="1">COUNTIF(OFFSET(C463,0,AY458+21,1,7),"外")</f>
        <v>0</v>
      </c>
      <c r="BG463" s="111">
        <f ca="1">SUM(BB463:BF463)</f>
        <v>0</v>
      </c>
    </row>
    <row r="464" spans="1:59" s="4" customFormat="1" ht="20.149999999999999" customHeight="1" outlineLevel="1" x14ac:dyDescent="0.2">
      <c r="B464" s="45" t="str">
        <f>IF($S$5&lt;&gt;"",$S$5,"-")</f>
        <v>B</v>
      </c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F464" s="12"/>
      <c r="AG464" s="78"/>
      <c r="AH464" s="90">
        <f ca="1">IFERROR(IF(B449="-","-",IF(AY458=7,COUNTIF(OFFSET($C464,0,0,1,$AY458),"○")/(7-BB464),(COUNTIF(OFFSET($C464,0,0,1,$AY458),"○")+COUNTIF(OFFSET($C464,-14,DAY(EOMONTH(C456-1,0))-7+$AY458,1,7-$AY458),"○"))/(7-BB464))),"-")</f>
        <v>0</v>
      </c>
      <c r="AI464" s="89">
        <f ca="1">IF(B464="-","-",COUNTIF(OFFSET($C464,0,$AY458,1,7),"○")/7-BC464)</f>
        <v>0</v>
      </c>
      <c r="AJ464" s="89">
        <f ca="1">IF($B464="-","-",COUNTIF(OFFSET($C464,0,$AY459,1,7),"○")/7-BD464)</f>
        <v>0</v>
      </c>
      <c r="AK464" s="89">
        <f ca="1">IF($B464="-","-",COUNTIF(OFFSET($C464,0,$AY458,1,7),"○")/7-BE464)</f>
        <v>0</v>
      </c>
      <c r="AL464" s="105" t="str">
        <f ca="1">IF($B464="-","-",IF((AY466+SIGN(AY458))&lt;5,"-",COUNTIF(OFFSET(C464,0,AY458+21,1,7),"○")/(7-BF464)))</f>
        <v>-</v>
      </c>
      <c r="AM464" s="154">
        <f t="shared" ref="AM464:AM466" si="608">AU464</f>
        <v>0</v>
      </c>
      <c r="AN464" s="41">
        <f t="shared" ref="AN464" si="609">IFERROR(AM464/AS464,"")</f>
        <v>0</v>
      </c>
      <c r="AO464" s="66" t="str">
        <f t="shared" si="602"/>
        <v>未</v>
      </c>
      <c r="AP464" s="155">
        <f t="shared" si="603"/>
        <v>49</v>
      </c>
      <c r="AQ464" s="75">
        <f t="shared" ref="AQ464:AQ466" si="610">IFERROR(AP464/AT464,"")</f>
        <v>4.9595141700404861E-2</v>
      </c>
      <c r="AR464" s="150">
        <f>COUNT(C457:AG457)</f>
        <v>30</v>
      </c>
      <c r="AS464" s="157">
        <f t="shared" si="604"/>
        <v>30</v>
      </c>
      <c r="AT464" s="151">
        <f t="shared" si="605"/>
        <v>988</v>
      </c>
      <c r="AU464" s="151">
        <f t="shared" si="606"/>
        <v>0</v>
      </c>
      <c r="AV464" s="151">
        <f t="shared" si="607"/>
        <v>49</v>
      </c>
      <c r="AW464" s="40"/>
      <c r="AX464" s="216" t="s">
        <v>92</v>
      </c>
      <c r="AY464" s="196">
        <f>SIGN(AY458)+SIGN(AY462)+AY466</f>
        <v>5</v>
      </c>
      <c r="BA464" s="111" t="s">
        <v>96</v>
      </c>
      <c r="BB464" s="111">
        <f ca="1">IF(AY458=7,COUNTIF(OFFSET($C464,0,0,1,$AY458),"外"),COUNTIF(OFFSET($C464,0,0,1,$AY458),"外")+COUNTIF(OFFSET($C464,-13,DAY(EOMONTH(C456-1,0))-7+$AY458,1,7-$AY458),"外"))</f>
        <v>0</v>
      </c>
      <c r="BC464" s="111">
        <f ca="1">COUNTIF(OFFSET($C464,0,$AY458,1,7),"外")</f>
        <v>0</v>
      </c>
      <c r="BD464" s="111">
        <f ca="1">COUNTIF(OFFSET($C464,0,$AY458+7,1,7),"外")</f>
        <v>0</v>
      </c>
      <c r="BE464" s="111">
        <f ca="1">COUNTIF(OFFSET($C464,0,$AY458+14,1,7),"外")</f>
        <v>0</v>
      </c>
      <c r="BF464" s="111">
        <f ca="1">COUNTIF(OFFSET(C464,0,AY458+21,1,7),"外")</f>
        <v>0</v>
      </c>
      <c r="BG464" s="111">
        <f t="shared" ref="BG464:BG466" ca="1" si="611">SUM(BB464:BF464)</f>
        <v>0</v>
      </c>
    </row>
    <row r="465" spans="1:59" s="4" customFormat="1" ht="20.149999999999999" customHeight="1" outlineLevel="1" x14ac:dyDescent="0.2">
      <c r="B465" s="45" t="str">
        <f>IF($T$5&lt;&gt;"",$T$5,"-")</f>
        <v>C</v>
      </c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F465" s="12"/>
      <c r="AG465" s="78"/>
      <c r="AH465" s="90">
        <f ca="1">IFERROR(IF(B465="-","-",IF(AY458=7,COUNTIF(OFFSET($C465,0,0,1,$AY458),"○")/(7-BB465),(COUNTIF(OFFSET($C465,0,0,1,$AY458),"○")+COUNTIF(OFFSET($C465,-14,DAY(EOMONTH(C456-1,0))-7+$AY458,1,7-$AY458),"○"))/(7-BB465))),"-")</f>
        <v>0</v>
      </c>
      <c r="AI465" s="89">
        <f ca="1">IF(B465="-","-",COUNTIF(OFFSET($C465,0,$AY458,1,7),"○")/7-BC465)</f>
        <v>0</v>
      </c>
      <c r="AJ465" s="89">
        <f ca="1">IF($B465="-","-",COUNTIF(OFFSET($C465,0,$AY458,1,7),"○")/7-BD465)</f>
        <v>0</v>
      </c>
      <c r="AK465" s="89">
        <f ca="1">IF($B465="-","-",COUNTIF(OFFSET($C465,0,$AY458,1,7),"○")/7-BE465)</f>
        <v>0</v>
      </c>
      <c r="AL465" s="105" t="str">
        <f ca="1">IF($B465="-","-",IF((AY466+SIGN(AY458))&lt;5,"-",COUNTIF(OFFSET(C465,0,AY458+21,1,7),"○")/(7-BF465)))</f>
        <v>-</v>
      </c>
      <c r="AM465" s="154">
        <f t="shared" si="608"/>
        <v>0</v>
      </c>
      <c r="AN465" s="41">
        <f>IFERROR(AM465/AS465,"")</f>
        <v>0</v>
      </c>
      <c r="AO465" s="66" t="str">
        <f t="shared" si="602"/>
        <v>未</v>
      </c>
      <c r="AP465" s="155">
        <f t="shared" si="603"/>
        <v>51</v>
      </c>
      <c r="AQ465" s="75">
        <f t="shared" si="610"/>
        <v>5.1359516616314202E-2</v>
      </c>
      <c r="AR465" s="150">
        <f>COUNT(C457:AG457)</f>
        <v>30</v>
      </c>
      <c r="AS465" s="157">
        <f t="shared" si="604"/>
        <v>30</v>
      </c>
      <c r="AT465" s="151">
        <f t="shared" si="605"/>
        <v>993</v>
      </c>
      <c r="AU465" s="151">
        <f t="shared" si="606"/>
        <v>0</v>
      </c>
      <c r="AV465" s="151">
        <f t="shared" si="607"/>
        <v>51</v>
      </c>
      <c r="AW465" s="40"/>
      <c r="AX465" s="217"/>
      <c r="AY465" s="197"/>
      <c r="BA465" s="111" t="s">
        <v>97</v>
      </c>
      <c r="BB465" s="111">
        <f ca="1">IF(AY458=7,COUNTIF(OFFSET($C465,0,0,1,$AY458),"外"),COUNTIF(OFFSET($C465,0,0,1,$AY458),"外")+COUNTIF(OFFSET($C465,-13,DAY(EOMONTH(C456-1,0))-7+$AY458,1,7-$AY458),"外"))</f>
        <v>0</v>
      </c>
      <c r="BC465" s="111">
        <f ca="1">COUNTIF(OFFSET($C465,0,$AY458,1,7),"外")</f>
        <v>0</v>
      </c>
      <c r="BD465" s="111">
        <f ca="1">COUNTIF(OFFSET($C465,0,$AY458+7,1,7),"外")</f>
        <v>0</v>
      </c>
      <c r="BE465" s="111">
        <f ca="1">COUNTIF(OFFSET($C465,0,$AY458+14,1,7),"外")</f>
        <v>0</v>
      </c>
      <c r="BF465" s="111">
        <f ca="1">COUNTIF(OFFSET(C465,0,AY458+21,1,7),"外")</f>
        <v>0</v>
      </c>
      <c r="BG465" s="111">
        <f t="shared" ca="1" si="611"/>
        <v>0</v>
      </c>
    </row>
    <row r="466" spans="1:59" s="4" customFormat="1" ht="20.149999999999999" customHeight="1" outlineLevel="1" x14ac:dyDescent="0.2">
      <c r="B466" s="45" t="str">
        <f>IF($U$5&lt;&gt;"",$U$5,"-")</f>
        <v>-</v>
      </c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F466" s="12"/>
      <c r="AG466" s="78"/>
      <c r="AH466" s="90" t="str">
        <f ca="1">IFERROR(IF(B466="-","-",IF(AY458=7,COUNTIF(OFFSET($C466,0,0,1,$AY458),"○")/(7-BB466),(COUNTIF(OFFSET($C466,0,0,1,$AY458),"○")+COUNTIF(OFFSET($C466,-14,DAY(EOMONTH(C456-1,0))-7+$AY458,1,7-$AY458),"○"))/(7-BB466))),"-")</f>
        <v>-</v>
      </c>
      <c r="AI466" s="89" t="str">
        <f ca="1">IF(B466="-","-",COUNTIF(OFFSET($C466,0,$AY458,1,7),"○")/7-BC466)</f>
        <v>-</v>
      </c>
      <c r="AJ466" s="89" t="str">
        <f ca="1">IF($B466="-","-",COUNTIF(OFFSET($C466,0,$AY458,1,7),"○")/7-BD466)</f>
        <v>-</v>
      </c>
      <c r="AK466" s="89" t="str">
        <f ca="1">IF($B466="-","-",COUNTIF(OFFSET($C466,0,$AY458,1,7),"○")/7-BE466)</f>
        <v>-</v>
      </c>
      <c r="AL466" s="105" t="str">
        <f ca="1">IF($B466="-","-",IF((AY466+SIGN(AY458))&lt;5,"-",COUNTIF(OFFSET(C466,0,AY458+21,1,7),"○")/(7-BF466)))</f>
        <v>-</v>
      </c>
      <c r="AM466" s="154">
        <f t="shared" si="608"/>
        <v>0</v>
      </c>
      <c r="AN466" s="41" t="str">
        <f t="shared" ref="AN466:AN467" si="612">IFERROR(AM466/AS466,"")</f>
        <v/>
      </c>
      <c r="AO466" s="66" t="str">
        <f t="shared" si="602"/>
        <v>-</v>
      </c>
      <c r="AP466" s="155">
        <f t="shared" si="603"/>
        <v>0</v>
      </c>
      <c r="AQ466" s="75" t="str">
        <f t="shared" si="610"/>
        <v/>
      </c>
      <c r="AR466" s="150">
        <f>COUNT(C457:AG457)</f>
        <v>30</v>
      </c>
      <c r="AS466" s="157">
        <f t="shared" si="604"/>
        <v>0</v>
      </c>
      <c r="AT466" s="151">
        <f t="shared" si="605"/>
        <v>0</v>
      </c>
      <c r="AU466" s="151">
        <f t="shared" si="606"/>
        <v>0</v>
      </c>
      <c r="AV466" s="151">
        <f t="shared" si="607"/>
        <v>0</v>
      </c>
      <c r="AW466" s="40"/>
      <c r="AX466" s="194" t="s">
        <v>93</v>
      </c>
      <c r="AY466" s="196">
        <f>ROUNDDOWN((AY460-AY458)/7,0)</f>
        <v>3</v>
      </c>
      <c r="BA466" s="111" t="s">
        <v>98</v>
      </c>
      <c r="BB466" s="111">
        <f ca="1">IF(AY458=7,COUNTIF(OFFSET($C466,0,0,1,$AY458),"外"),COUNTIF(OFFSET($C466,0,0,1,$AY458),"外")+COUNTIF(OFFSET($C466,-13,DAY(EOMONTH(C456-1,0))-7+$AY458,1,7-$AY458),"外"))</f>
        <v>0</v>
      </c>
      <c r="BC466" s="111">
        <f ca="1">COUNTIF(OFFSET($C466,0,$AY458,1,7),"外")</f>
        <v>0</v>
      </c>
      <c r="BD466" s="111">
        <f ca="1">COUNTIF(OFFSET($C466,0,$AY458+7,1,7),"外")</f>
        <v>0</v>
      </c>
      <c r="BE466" s="111">
        <f ca="1">COUNTIF(OFFSET($C466,0,$AY458+14,1,7),"外")</f>
        <v>0</v>
      </c>
      <c r="BF466" s="111">
        <f ca="1">COUNTIF(OFFSET(C466,0,AY458+21,1,7),"外")</f>
        <v>0</v>
      </c>
      <c r="BG466" s="111">
        <f t="shared" ca="1" si="611"/>
        <v>0</v>
      </c>
    </row>
    <row r="467" spans="1:59" s="4" customFormat="1" ht="20.149999999999999" customHeight="1" outlineLevel="1" x14ac:dyDescent="0.2">
      <c r="B467" s="45" t="str">
        <f>IF($V$5&lt;&gt;"",$V$5,"-")</f>
        <v>-</v>
      </c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F467" s="12"/>
      <c r="AG467" s="78"/>
      <c r="AH467" s="90" t="str">
        <f ca="1">IFERROR(IF(B467="-","-",IF(AY458=7,COUNTIF(OFFSET($C467,0,0,1,$AY458),"○")/(7-BB467),(COUNTIF(OFFSET($C467,0,0,1,$AY458),"○")+COUNTIF(OFFSET($C467,-14,DAY(EOMONTH(C456-1,0))-7+$AY458,1,7-$AY458),"○"))/(7-BB467))),"-")</f>
        <v>-</v>
      </c>
      <c r="AI467" s="89" t="str">
        <f ca="1">IF(B467="-","-",COUNTIF(OFFSET($C467,0,$AY458,1,7),"○")/7-BC467)</f>
        <v>-</v>
      </c>
      <c r="AJ467" s="89" t="str">
        <f ca="1">IF($B467="-","-",COUNTIF(OFFSET($C467,0,$AY458,1,7),"○")/7-BD467)</f>
        <v>-</v>
      </c>
      <c r="AK467" s="89" t="str">
        <f ca="1">IF($B467="-","-",COUNTIF(OFFSET($C467,0,$AY458,1,7),"○")/7-BE467)</f>
        <v>-</v>
      </c>
      <c r="AL467" s="105" t="str">
        <f ca="1">IF($B467="-","-",IF((AY466+SIGN(AY458))&lt;5,"-",COUNTIF(OFFSET(C467,0,AY458+21,1,7),"○")/(7-BF467)))</f>
        <v>-</v>
      </c>
      <c r="AM467" s="154">
        <f>AU467</f>
        <v>0</v>
      </c>
      <c r="AN467" s="41" t="str">
        <f t="shared" si="612"/>
        <v/>
      </c>
      <c r="AO467" s="66" t="str">
        <f t="shared" si="602"/>
        <v>-</v>
      </c>
      <c r="AP467" s="155">
        <f t="shared" si="603"/>
        <v>0</v>
      </c>
      <c r="AQ467" s="75" t="str">
        <f>IFERROR(AP467/AT467,"")</f>
        <v/>
      </c>
      <c r="AR467" s="150">
        <f>COUNT(C457:AG457)</f>
        <v>30</v>
      </c>
      <c r="AS467" s="157">
        <f t="shared" si="604"/>
        <v>0</v>
      </c>
      <c r="AT467" s="151">
        <f t="shared" si="605"/>
        <v>0</v>
      </c>
      <c r="AU467" s="151">
        <f t="shared" si="606"/>
        <v>0</v>
      </c>
      <c r="AV467" s="151">
        <f t="shared" si="607"/>
        <v>0</v>
      </c>
      <c r="AW467" s="40"/>
      <c r="AX467" s="195"/>
      <c r="AY467" s="197"/>
      <c r="BA467" s="111" t="s">
        <v>99</v>
      </c>
      <c r="BB467" s="111">
        <f ca="1">IF(AY458=7,COUNTIF(OFFSET($C467,0,0,1,$AY458),"外"),COUNTIF(OFFSET($C467,0,0,1,$AY458),"外")+COUNTIF(OFFSET($C467,-13,DAY(EOMONTH(C456-1,0))-7+$AY458,1,7-$AY458),"外"))</f>
        <v>0</v>
      </c>
      <c r="BC467" s="111">
        <f ca="1">COUNTIF(OFFSET($C467,0,$AY458,1,7),"外")</f>
        <v>0</v>
      </c>
      <c r="BD467" s="111">
        <f ca="1">COUNTIF(OFFSET($C467,0,$AY458+7,1,7),"外")</f>
        <v>0</v>
      </c>
      <c r="BE467" s="111">
        <f ca="1">COUNTIF(OFFSET($C467,0,$AY458+14,1,7),"外")</f>
        <v>0</v>
      </c>
      <c r="BF467" s="111">
        <f ca="1">COUNTIF(OFFSET(C467,0,AY458+21,1,7),"外")</f>
        <v>0</v>
      </c>
      <c r="BG467" s="111">
        <f ca="1">SUM(BB467:BF467)</f>
        <v>0</v>
      </c>
    </row>
    <row r="468" spans="1:59" s="4" customFormat="1" ht="20.149999999999999" customHeight="1" outlineLevel="1" thickBot="1" x14ac:dyDescent="0.25">
      <c r="B468" s="46" t="str">
        <f>IF($W$5&lt;&gt;"",$W$5,"-")</f>
        <v>-</v>
      </c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F468" s="13"/>
      <c r="AG468" s="55"/>
      <c r="AH468" s="91" t="str">
        <f ca="1">IFERROR(IF(B468="-","-",IF(AY458=7,COUNTIF(OFFSET($C468,0,0,1,$AY458),"○")/(7-BB468),(COUNTIF(OFFSET($C468,0,0,1,$AY458),"○")+COUNTIF(OFFSET($C468,-14,DAY(EOMONTH(C456-1,0))-7+$AY458,1,7-$AY458),"○"))/(7-BB468))),"-")</f>
        <v>-</v>
      </c>
      <c r="AI468" s="92" t="str">
        <f ca="1">IF(B468="-","-",COUNTIF(OFFSET($C468,0,$AY458,1,7),"○")/7-BC468)</f>
        <v>-</v>
      </c>
      <c r="AJ468" s="92" t="str">
        <f ca="1">IF($B468="-","-",COUNTIF(OFFSET($C468,0,$AY458,1,7),"○")/7-BD468)</f>
        <v>-</v>
      </c>
      <c r="AK468" s="92" t="str">
        <f ca="1">IF($B468="-","-",COUNTIF(OFFSET($C468,0,$AY458,1,7),"○")/7-BE468)</f>
        <v>-</v>
      </c>
      <c r="AL468" s="106" t="str">
        <f ca="1">IF($B468="-","-",IF((AY466+SIGN(AY458))&lt;5,"-",COUNTIF(OFFSET(C468,0,AY458+21,1,7),"○")/(7-BF468)))</f>
        <v>-</v>
      </c>
      <c r="AM468" s="64">
        <f t="shared" ref="AM468" si="613">AU468</f>
        <v>0</v>
      </c>
      <c r="AN468" s="48" t="str">
        <f>IFERROR(AM468/AS468,"")</f>
        <v/>
      </c>
      <c r="AO468" s="30" t="str">
        <f t="shared" si="602"/>
        <v>-</v>
      </c>
      <c r="AP468" s="71">
        <f t="shared" si="603"/>
        <v>0</v>
      </c>
      <c r="AQ468" s="72" t="str">
        <f t="shared" ref="AQ468" si="614">IFERROR(AP468/AT468,"")</f>
        <v/>
      </c>
      <c r="AR468" s="150">
        <f>COUNT(C457:AG457)</f>
        <v>30</v>
      </c>
      <c r="AS468" s="157">
        <f t="shared" si="604"/>
        <v>0</v>
      </c>
      <c r="AT468" s="151">
        <f t="shared" si="605"/>
        <v>0</v>
      </c>
      <c r="AU468" s="151">
        <f t="shared" si="606"/>
        <v>0</v>
      </c>
      <c r="AV468" s="151">
        <f t="shared" si="607"/>
        <v>0</v>
      </c>
      <c r="AW468" s="40"/>
      <c r="AX468" s="101"/>
      <c r="AY468" s="102"/>
      <c r="BA468" s="111" t="s">
        <v>100</v>
      </c>
      <c r="BB468" s="111">
        <f ca="1">IF(AY458=7,COUNTIF(OFFSET($C468,0,0,1,$AY458),"外"),COUNTIF(OFFSET($C468,0,0,1,$AY458),"外")+COUNTIF(OFFSET($C468,-13,DAY(EOMONTH(C456-1,0))-7+$AY458,1,7-$AY458),"外"))</f>
        <v>0</v>
      </c>
      <c r="BC468" s="111">
        <f ca="1">COUNTIF(OFFSET($C468,0,$AY458,1,7),"外")</f>
        <v>0</v>
      </c>
      <c r="BD468" s="111">
        <f ca="1">COUNTIF(OFFSET($C468,0,$AY458+7,1,7),"外")</f>
        <v>0</v>
      </c>
      <c r="BE468" s="111">
        <f ca="1">COUNTIF(OFFSET($C468,0,$AY458+14,1,7),"外")</f>
        <v>0</v>
      </c>
      <c r="BF468" s="111">
        <f ca="1">COUNTIF(OFFSET(C468,0,AY458+21,1,7),"外")</f>
        <v>0</v>
      </c>
      <c r="BG468" s="111">
        <f t="shared" ref="BG468" ca="1" si="615">SUM(BB468:BF468)</f>
        <v>0</v>
      </c>
    </row>
    <row r="469" spans="1:59" outlineLevel="1" collapsed="1" x14ac:dyDescent="0.2">
      <c r="AV469" s="32"/>
    </row>
    <row r="470" spans="1:59" outlineLevel="1" x14ac:dyDescent="0.2">
      <c r="AH470" s="5"/>
      <c r="AI470" s="5"/>
      <c r="AJ470" s="5"/>
      <c r="AK470" s="5"/>
      <c r="AL470" s="5"/>
    </row>
    <row r="471" spans="1:59" x14ac:dyDescent="0.2">
      <c r="AH471" s="5"/>
      <c r="AI471" s="5"/>
      <c r="AJ471" s="5"/>
      <c r="AK471" s="5"/>
      <c r="AL471" s="5"/>
    </row>
    <row r="472" spans="1:59" ht="20.25" customHeight="1" x14ac:dyDescent="0.2">
      <c r="A472" s="1"/>
      <c r="B472" s="14" t="s">
        <v>14</v>
      </c>
      <c r="AD472" s="198" t="s">
        <v>108</v>
      </c>
      <c r="AE472" s="199"/>
      <c r="AF472" s="199"/>
      <c r="AG472" s="199"/>
      <c r="AH472" s="199"/>
      <c r="AI472" s="199"/>
      <c r="AJ472" s="199"/>
      <c r="AK472" s="199"/>
      <c r="AL472" s="199"/>
      <c r="AM472" s="200"/>
      <c r="AN472" s="201">
        <f>VLOOKUP(AW473,BD481:BE513,2)</f>
        <v>0.31814016787083355</v>
      </c>
      <c r="AO472" s="202"/>
      <c r="AP472" s="202"/>
      <c r="AQ472" s="203"/>
      <c r="AV472" s="33" t="s">
        <v>55</v>
      </c>
      <c r="AW472" s="33" t="s">
        <v>67</v>
      </c>
      <c r="AX472" s="33" t="s">
        <v>68</v>
      </c>
      <c r="AY472" s="68" t="s">
        <v>69</v>
      </c>
      <c r="AZ472" s="68" t="s">
        <v>107</v>
      </c>
    </row>
    <row r="473" spans="1:59" x14ac:dyDescent="0.2">
      <c r="B473" s="15"/>
      <c r="AQ473" s="6"/>
      <c r="AV473" s="204">
        <f>DATE($D$6,$F$6,1)</f>
        <v>45566</v>
      </c>
      <c r="AW473" s="204">
        <f>DATE($K$6,$M$6,1)</f>
        <v>45658</v>
      </c>
      <c r="AX473" s="206">
        <f>(DATEDIF(AV473,AW473,"m"))+1</f>
        <v>4</v>
      </c>
      <c r="AY473" s="189">
        <f>AW15+AW29+AW43+AW57+AW71+AW85+AW99+AW113+AW127+AW141+AW155+AW169+AW183+AW197+AW211+AW225+AW239+AW253+AW267+AW281+AW295+AW309+AW323+AW337+AW351+AW365+AW379+AW393+AW407+AW421+AW435+AW449+AW463</f>
        <v>4</v>
      </c>
      <c r="AZ473" s="189">
        <f ca="1">SUM(AZ14:AZ463)</f>
        <v>4</v>
      </c>
    </row>
    <row r="474" spans="1:59" ht="21" customHeight="1" x14ac:dyDescent="0.2">
      <c r="A474" s="1"/>
      <c r="Z474" s="311" t="s">
        <v>53</v>
      </c>
      <c r="AA474" s="312"/>
      <c r="AB474" s="312"/>
      <c r="AC474" s="312"/>
      <c r="AD474" s="190" t="str">
        <f>IF(AN472&gt;=0.285,AD479,"未達成")</f>
        <v>通期：達成　（※通期のみ達成の場合は補正なし）</v>
      </c>
      <c r="AE474" s="190"/>
      <c r="AF474" s="190"/>
      <c r="AG474" s="190"/>
      <c r="AH474" s="190"/>
      <c r="AI474" s="190"/>
      <c r="AJ474" s="190"/>
      <c r="AK474" s="190"/>
      <c r="AL474" s="190"/>
      <c r="AM474" s="190"/>
      <c r="AN474" s="190"/>
      <c r="AO474" s="190"/>
      <c r="AP474" s="190"/>
      <c r="AQ474" s="191"/>
      <c r="AV474" s="205"/>
      <c r="AW474" s="205"/>
      <c r="AX474" s="207"/>
      <c r="AY474" s="189"/>
      <c r="AZ474" s="189"/>
    </row>
    <row r="475" spans="1:59" ht="21" customHeight="1" x14ac:dyDescent="0.2">
      <c r="A475" s="1"/>
      <c r="Z475" s="309" t="s">
        <v>54</v>
      </c>
      <c r="AA475" s="310"/>
      <c r="AB475" s="310"/>
      <c r="AC475" s="310"/>
      <c r="AD475" s="192" t="str">
        <f>IF(AX473=AY473,AD480,"未達成")</f>
        <v>月単位：達成</v>
      </c>
      <c r="AE475" s="192"/>
      <c r="AF475" s="192"/>
      <c r="AG475" s="192"/>
      <c r="AH475" s="192"/>
      <c r="AI475" s="192"/>
      <c r="AJ475" s="192"/>
      <c r="AK475" s="192"/>
      <c r="AL475" s="192"/>
      <c r="AM475" s="192"/>
      <c r="AN475" s="192"/>
      <c r="AO475" s="192"/>
      <c r="AP475" s="192"/>
      <c r="AQ475" s="193"/>
    </row>
    <row r="476" spans="1:59" ht="21" customHeight="1" x14ac:dyDescent="0.2">
      <c r="A476" s="1"/>
      <c r="Z476" s="309" t="s">
        <v>110</v>
      </c>
      <c r="AA476" s="310"/>
      <c r="AB476" s="310"/>
      <c r="AC476" s="310"/>
      <c r="AD476" s="192" t="str">
        <f ca="1">IF(AX473=AZ473,AD481,"未")</f>
        <v>完全週休二日達成</v>
      </c>
      <c r="AE476" s="192"/>
      <c r="AF476" s="192"/>
      <c r="AG476" s="192"/>
      <c r="AH476" s="192"/>
      <c r="AI476" s="192"/>
      <c r="AJ476" s="192"/>
      <c r="AK476" s="192"/>
      <c r="AL476" s="192"/>
      <c r="AM476" s="192"/>
      <c r="AN476" s="192"/>
      <c r="AO476" s="192"/>
      <c r="AP476" s="192"/>
      <c r="AQ476" s="193"/>
    </row>
    <row r="477" spans="1:59" x14ac:dyDescent="0.2">
      <c r="A477" s="1"/>
      <c r="AD477" s="70"/>
      <c r="AH477" s="1"/>
      <c r="AI477" s="1"/>
      <c r="AJ477" s="1"/>
      <c r="AK477" s="1"/>
      <c r="AL477" s="1"/>
      <c r="AM477" s="1"/>
      <c r="AN477" s="4"/>
      <c r="AO477" s="1"/>
      <c r="AP477" s="1"/>
      <c r="AQ477" s="1"/>
    </row>
    <row r="478" spans="1:59" x14ac:dyDescent="0.2">
      <c r="A478" s="1"/>
      <c r="AH478" s="1"/>
      <c r="AI478" s="1"/>
      <c r="AJ478" s="1"/>
      <c r="AK478" s="1"/>
      <c r="AL478" s="1"/>
      <c r="AM478" s="1"/>
      <c r="AN478" s="4"/>
      <c r="AO478" s="1"/>
      <c r="AP478" s="1"/>
      <c r="AQ478" s="1"/>
    </row>
    <row r="479" spans="1:59" ht="13.5" customHeight="1" x14ac:dyDescent="0.2">
      <c r="A479" s="1"/>
      <c r="AD479" s="21" t="s">
        <v>109</v>
      </c>
      <c r="AE479" s="22"/>
      <c r="AF479" s="22"/>
      <c r="AG479" s="22"/>
      <c r="AH479" s="23"/>
      <c r="AI479" s="23"/>
      <c r="AJ479" s="23"/>
      <c r="AK479" s="23"/>
      <c r="AL479" s="23"/>
      <c r="AM479" s="23"/>
      <c r="AN479" s="4"/>
      <c r="AO479" s="1"/>
      <c r="AP479" s="187"/>
      <c r="AQ479" s="187"/>
    </row>
    <row r="480" spans="1:59" x14ac:dyDescent="0.2">
      <c r="A480" s="1"/>
      <c r="AD480" s="9" t="s">
        <v>81</v>
      </c>
      <c r="AE480" s="22"/>
      <c r="AF480" s="22"/>
      <c r="AG480" s="22"/>
      <c r="AH480" s="23"/>
      <c r="AI480" s="23"/>
      <c r="AJ480" s="23"/>
      <c r="AK480" s="23"/>
      <c r="AL480" s="23"/>
      <c r="AM480" s="23"/>
      <c r="AN480" s="4"/>
      <c r="AO480" s="1"/>
      <c r="AP480" s="1"/>
      <c r="AQ480" s="1"/>
    </row>
    <row r="481" spans="30:57" x14ac:dyDescent="0.2">
      <c r="AD481" s="21" t="s">
        <v>111</v>
      </c>
      <c r="AE481" s="22"/>
      <c r="AF481" s="22"/>
      <c r="AG481" s="22"/>
      <c r="AH481" s="23"/>
      <c r="AI481" s="23"/>
      <c r="AJ481" s="23"/>
      <c r="AK481" s="23"/>
      <c r="AL481" s="23"/>
      <c r="AM481" s="24"/>
      <c r="BD481" s="76">
        <f>C8</f>
        <v>45566</v>
      </c>
      <c r="BE481" s="77">
        <f>AQ14</f>
        <v>0.30827431402144045</v>
      </c>
    </row>
    <row r="482" spans="30:57" x14ac:dyDescent="0.2">
      <c r="AD482" s="22"/>
      <c r="AE482" s="22"/>
      <c r="AF482" s="22"/>
      <c r="AG482" s="22"/>
      <c r="AH482" s="24"/>
      <c r="AI482" s="24"/>
      <c r="AJ482" s="24"/>
      <c r="AK482" s="24"/>
      <c r="AL482" s="24"/>
      <c r="AM482" s="24"/>
      <c r="BD482" s="76">
        <f>DATE(YEAR(BD481),MONTH(BD481)+1,DAY(BD481))</f>
        <v>45597</v>
      </c>
      <c r="BE482" s="77">
        <f>AQ28</f>
        <v>0.33872953788208027</v>
      </c>
    </row>
    <row r="483" spans="30:57" x14ac:dyDescent="0.2">
      <c r="AH483" s="20"/>
      <c r="AI483" s="20"/>
      <c r="AJ483" s="20"/>
      <c r="AK483" s="20"/>
      <c r="AL483" s="20"/>
      <c r="BD483" s="76">
        <f t="shared" ref="BD483:BD513" si="616">DATE(YEAR(BD482),MONTH(BD482)+1,DAY(BD482))</f>
        <v>45627</v>
      </c>
      <c r="BE483" s="77">
        <f>AQ42</f>
        <v>0.32499154834347532</v>
      </c>
    </row>
    <row r="484" spans="30:57" x14ac:dyDescent="0.2">
      <c r="BD484" s="76">
        <f t="shared" si="616"/>
        <v>45658</v>
      </c>
      <c r="BE484" s="77">
        <f>AQ56</f>
        <v>0.31814016787083355</v>
      </c>
    </row>
    <row r="485" spans="30:57" x14ac:dyDescent="0.2">
      <c r="BD485" s="76">
        <f t="shared" si="616"/>
        <v>45689</v>
      </c>
      <c r="BE485" s="77">
        <f>AQ68</f>
        <v>0</v>
      </c>
    </row>
    <row r="486" spans="30:57" ht="13.5" customHeight="1" x14ac:dyDescent="0.2">
      <c r="BD486" s="76">
        <f t="shared" si="616"/>
        <v>45717</v>
      </c>
      <c r="BE486" s="77">
        <f>AQ84</f>
        <v>0.30775271163100154</v>
      </c>
    </row>
    <row r="487" spans="30:57" x14ac:dyDescent="0.2">
      <c r="BD487" s="76">
        <f t="shared" si="616"/>
        <v>45748</v>
      </c>
      <c r="BE487" s="77">
        <f>AQ98</f>
        <v>0.26183997916065122</v>
      </c>
    </row>
    <row r="488" spans="30:57" x14ac:dyDescent="0.2">
      <c r="BD488" s="76">
        <f t="shared" si="616"/>
        <v>45778</v>
      </c>
      <c r="BE488" s="77">
        <f>AQ112</f>
        <v>0.22686830383724202</v>
      </c>
    </row>
    <row r="489" spans="30:57" x14ac:dyDescent="0.2">
      <c r="BD489" s="76">
        <f t="shared" si="616"/>
        <v>45809</v>
      </c>
      <c r="BE489" s="77">
        <f>AQ126</f>
        <v>0.20090225165278097</v>
      </c>
    </row>
    <row r="490" spans="30:57" x14ac:dyDescent="0.2">
      <c r="BD490" s="76">
        <f t="shared" si="616"/>
        <v>45839</v>
      </c>
      <c r="BE490" s="77">
        <f>AQ140</f>
        <v>0.17965516890380953</v>
      </c>
    </row>
    <row r="491" spans="30:57" x14ac:dyDescent="0.2">
      <c r="BD491" s="76">
        <f t="shared" si="616"/>
        <v>45870</v>
      </c>
      <c r="BE491" s="77">
        <f>AQ154</f>
        <v>0.16247270250137225</v>
      </c>
    </row>
    <row r="492" spans="30:57" x14ac:dyDescent="0.2">
      <c r="BD492" s="76">
        <f t="shared" si="616"/>
        <v>45901</v>
      </c>
      <c r="BE492" s="77">
        <f>AQ168</f>
        <v>0.14870898594179457</v>
      </c>
    </row>
    <row r="493" spans="30:57" ht="13.5" customHeight="1" x14ac:dyDescent="0.2">
      <c r="BD493" s="76">
        <f t="shared" si="616"/>
        <v>45931</v>
      </c>
      <c r="BE493" s="77">
        <f>AQ182</f>
        <v>0.1367392707661983</v>
      </c>
    </row>
    <row r="494" spans="30:57" x14ac:dyDescent="0.2">
      <c r="BD494" s="76">
        <f t="shared" si="616"/>
        <v>45962</v>
      </c>
      <c r="BE494" s="77">
        <f>AQ196</f>
        <v>0.12685784863320401</v>
      </c>
    </row>
    <row r="495" spans="30:57" x14ac:dyDescent="0.2">
      <c r="BD495" s="76">
        <f t="shared" si="616"/>
        <v>45992</v>
      </c>
      <c r="BE495" s="77">
        <f>AQ210</f>
        <v>0.11804321159540505</v>
      </c>
    </row>
    <row r="496" spans="30:57" x14ac:dyDescent="0.2">
      <c r="BD496" s="76">
        <f t="shared" si="616"/>
        <v>46023</v>
      </c>
      <c r="BE496" s="77">
        <f>AQ224</f>
        <v>0.11037399144701859</v>
      </c>
    </row>
    <row r="497" spans="56:57" x14ac:dyDescent="0.2">
      <c r="BD497" s="76">
        <f t="shared" si="616"/>
        <v>46054</v>
      </c>
      <c r="BE497" s="77">
        <f>AQ238</f>
        <v>0.10425604446600456</v>
      </c>
    </row>
    <row r="498" spans="56:57" x14ac:dyDescent="0.2">
      <c r="BD498" s="76">
        <f t="shared" si="616"/>
        <v>46082</v>
      </c>
      <c r="BE498" s="77">
        <f>AQ252</f>
        <v>9.8228003077417123E-2</v>
      </c>
    </row>
    <row r="499" spans="56:57" x14ac:dyDescent="0.2">
      <c r="BD499" s="76">
        <f t="shared" si="616"/>
        <v>46113</v>
      </c>
      <c r="BE499" s="77">
        <f>AQ266</f>
        <v>9.30229727384837E-2</v>
      </c>
    </row>
    <row r="500" spans="56:57" ht="13.5" customHeight="1" x14ac:dyDescent="0.2">
      <c r="BD500" s="76">
        <f t="shared" si="616"/>
        <v>46143</v>
      </c>
      <c r="BE500" s="77">
        <f>AQ280</f>
        <v>8.8193879667594746E-2</v>
      </c>
    </row>
    <row r="501" spans="56:57" x14ac:dyDescent="0.2">
      <c r="BD501" s="76">
        <f t="shared" si="616"/>
        <v>46174</v>
      </c>
      <c r="BE501" s="77">
        <f>AQ294</f>
        <v>8.3975122846517689E-2</v>
      </c>
    </row>
    <row r="502" spans="56:57" x14ac:dyDescent="0.2">
      <c r="BD502" s="76">
        <f t="shared" si="616"/>
        <v>46204</v>
      </c>
      <c r="BE502" s="77">
        <f>AQ308</f>
        <v>8.0019790621006184E-2</v>
      </c>
    </row>
    <row r="503" spans="56:57" x14ac:dyDescent="0.2">
      <c r="BD503" s="76">
        <f t="shared" si="616"/>
        <v>46235</v>
      </c>
      <c r="BE503" s="77">
        <f>AQ322</f>
        <v>7.6420306365107812E-2</v>
      </c>
    </row>
    <row r="504" spans="56:57" x14ac:dyDescent="0.2">
      <c r="BD504" s="76">
        <f t="shared" si="616"/>
        <v>46266</v>
      </c>
      <c r="BE504" s="77">
        <f>AQ336</f>
        <v>7.3232403945700339E-2</v>
      </c>
    </row>
    <row r="505" spans="56:57" x14ac:dyDescent="0.2">
      <c r="BD505" s="76">
        <f t="shared" si="616"/>
        <v>46296</v>
      </c>
      <c r="BE505" s="77">
        <f>AQ350</f>
        <v>7.0206110859190221E-2</v>
      </c>
    </row>
    <row r="506" spans="56:57" x14ac:dyDescent="0.2">
      <c r="BD506" s="76">
        <f t="shared" si="616"/>
        <v>46327</v>
      </c>
      <c r="BE506" s="77">
        <f>AQ364</f>
        <v>6.7506433419264364E-2</v>
      </c>
    </row>
    <row r="507" spans="56:57" ht="13.5" customHeight="1" x14ac:dyDescent="0.2">
      <c r="BD507" s="76">
        <f t="shared" si="616"/>
        <v>46357</v>
      </c>
      <c r="BE507" s="77">
        <f>AQ378</f>
        <v>6.4926554767600786E-2</v>
      </c>
    </row>
    <row r="508" spans="56:57" x14ac:dyDescent="0.2">
      <c r="BD508" s="76">
        <f t="shared" si="616"/>
        <v>46388</v>
      </c>
      <c r="BE508" s="77">
        <f>AQ392</f>
        <v>6.2536609198097087E-2</v>
      </c>
    </row>
    <row r="509" spans="56:57" x14ac:dyDescent="0.2">
      <c r="BD509" s="76">
        <f t="shared" si="616"/>
        <v>46419</v>
      </c>
      <c r="BE509" s="77">
        <f>AQ406</f>
        <v>6.0524314882331232E-2</v>
      </c>
    </row>
    <row r="510" spans="56:57" x14ac:dyDescent="0.2">
      <c r="BD510" s="76">
        <f t="shared" si="616"/>
        <v>46447</v>
      </c>
      <c r="BE510" s="77">
        <f>AQ420</f>
        <v>5.8442281626151595E-2</v>
      </c>
    </row>
    <row r="511" spans="56:57" x14ac:dyDescent="0.2">
      <c r="BD511" s="76">
        <f t="shared" si="616"/>
        <v>46478</v>
      </c>
      <c r="BE511" s="77">
        <f>AQ434</f>
        <v>5.6559405013409114E-2</v>
      </c>
    </row>
    <row r="512" spans="56:57" x14ac:dyDescent="0.2">
      <c r="BD512" s="76">
        <f t="shared" si="616"/>
        <v>46508</v>
      </c>
      <c r="BE512" s="77">
        <f>AQ448</f>
        <v>5.4737117990122063E-2</v>
      </c>
    </row>
    <row r="513" spans="56:57" x14ac:dyDescent="0.2">
      <c r="BD513" s="76">
        <f t="shared" si="616"/>
        <v>46539</v>
      </c>
      <c r="BE513" s="77">
        <f>AQ462</f>
        <v>5.3082038534383737E-2</v>
      </c>
    </row>
    <row r="514" spans="56:57" x14ac:dyDescent="0.2">
      <c r="BD514" s="76"/>
    </row>
    <row r="515" spans="56:57" x14ac:dyDescent="0.2">
      <c r="BD515" s="76"/>
    </row>
    <row r="516" spans="56:57" x14ac:dyDescent="0.2">
      <c r="BD516" s="76"/>
    </row>
    <row r="517" spans="56:57" x14ac:dyDescent="0.2">
      <c r="BD517" s="76"/>
    </row>
    <row r="518" spans="56:57" x14ac:dyDescent="0.2">
      <c r="BD518" s="76"/>
    </row>
    <row r="519" spans="56:57" x14ac:dyDescent="0.2">
      <c r="BD519" s="76"/>
    </row>
    <row r="520" spans="56:57" x14ac:dyDescent="0.2">
      <c r="BD520" s="76"/>
    </row>
    <row r="521" spans="56:57" x14ac:dyDescent="0.2">
      <c r="BD521" s="76"/>
    </row>
    <row r="522" spans="56:57" x14ac:dyDescent="0.2">
      <c r="BD522" s="76"/>
    </row>
    <row r="523" spans="56:57" x14ac:dyDescent="0.2">
      <c r="BD523" s="76"/>
    </row>
    <row r="524" spans="56:57" x14ac:dyDescent="0.2">
      <c r="BD524" s="76"/>
    </row>
    <row r="525" spans="56:57" x14ac:dyDescent="0.2">
      <c r="BD525" s="76"/>
    </row>
    <row r="526" spans="56:57" x14ac:dyDescent="0.2">
      <c r="BD526" s="76"/>
    </row>
    <row r="527" spans="56:57" x14ac:dyDescent="0.2">
      <c r="BD527" s="76"/>
    </row>
    <row r="528" spans="56:57" x14ac:dyDescent="0.2">
      <c r="BD528" s="76"/>
    </row>
    <row r="529" spans="56:56" x14ac:dyDescent="0.2">
      <c r="BD529" s="76"/>
    </row>
    <row r="530" spans="56:56" x14ac:dyDescent="0.2">
      <c r="BD530" s="76"/>
    </row>
  </sheetData>
  <mergeCells count="2153">
    <mergeCell ref="G67:G70"/>
    <mergeCell ref="F67:F70"/>
    <mergeCell ref="E67:E70"/>
    <mergeCell ref="Z476:AC476"/>
    <mergeCell ref="AD476:AQ476"/>
    <mergeCell ref="AD475:AQ475"/>
    <mergeCell ref="K67:K70"/>
    <mergeCell ref="AB25:AB28"/>
    <mergeCell ref="AC25:AC28"/>
    <mergeCell ref="AD25:AD28"/>
    <mergeCell ref="S25:S28"/>
    <mergeCell ref="T25:T28"/>
    <mergeCell ref="U25:U28"/>
    <mergeCell ref="V25:V28"/>
    <mergeCell ref="W25:W28"/>
    <mergeCell ref="X25:X28"/>
    <mergeCell ref="M25:M28"/>
    <mergeCell ref="N25:N28"/>
    <mergeCell ref="S81:S84"/>
    <mergeCell ref="T81:T84"/>
    <mergeCell ref="U81:U84"/>
    <mergeCell ref="V81:V84"/>
    <mergeCell ref="AM346:AM349"/>
    <mergeCell ref="AN346:AN349"/>
    <mergeCell ref="AO346:AO349"/>
    <mergeCell ref="AP346:AP349"/>
    <mergeCell ref="AQ346:AQ349"/>
    <mergeCell ref="AM360:AM363"/>
    <mergeCell ref="AN360:AN363"/>
    <mergeCell ref="AO360:AO363"/>
    <mergeCell ref="AP360:AP363"/>
    <mergeCell ref="AQ360:AQ363"/>
    <mergeCell ref="Z67:Z70"/>
    <mergeCell ref="Y67:Y70"/>
    <mergeCell ref="X67:X70"/>
    <mergeCell ref="W67:W70"/>
    <mergeCell ref="V67:V70"/>
    <mergeCell ref="U67:U70"/>
    <mergeCell ref="T67:T70"/>
    <mergeCell ref="S67:S70"/>
    <mergeCell ref="R67:R70"/>
    <mergeCell ref="Q67:Q70"/>
    <mergeCell ref="P67:P70"/>
    <mergeCell ref="O67:O70"/>
    <mergeCell ref="N67:N70"/>
    <mergeCell ref="M67:M70"/>
    <mergeCell ref="L67:L70"/>
    <mergeCell ref="I67:I70"/>
    <mergeCell ref="H67:H70"/>
    <mergeCell ref="AM8:AO9"/>
    <mergeCell ref="AX78:AY79"/>
    <mergeCell ref="AH80:AH81"/>
    <mergeCell ref="AI80:AI81"/>
    <mergeCell ref="AJ80:AJ81"/>
    <mergeCell ref="AK80:AK81"/>
    <mergeCell ref="AL80:AL81"/>
    <mergeCell ref="AR80:AR81"/>
    <mergeCell ref="AS80:AS81"/>
    <mergeCell ref="AT80:AT81"/>
    <mergeCell ref="AX80:AX81"/>
    <mergeCell ref="AY80:AY81"/>
    <mergeCell ref="BA82:BG82"/>
    <mergeCell ref="AX84:AX85"/>
    <mergeCell ref="AY84:AY85"/>
    <mergeCell ref="AQ80:AQ83"/>
    <mergeCell ref="J67:J70"/>
    <mergeCell ref="AM10:AM13"/>
    <mergeCell ref="AN10:AN13"/>
    <mergeCell ref="AO10:AO13"/>
    <mergeCell ref="AP10:AP13"/>
    <mergeCell ref="AQ10:AQ13"/>
    <mergeCell ref="AM24:AM27"/>
    <mergeCell ref="AN24:AN27"/>
    <mergeCell ref="AO24:AO27"/>
    <mergeCell ref="AP24:AP27"/>
    <mergeCell ref="AQ24:AQ27"/>
    <mergeCell ref="AM38:AM41"/>
    <mergeCell ref="AN38:AN41"/>
    <mergeCell ref="AO38:AO41"/>
    <mergeCell ref="AP38:AP41"/>
    <mergeCell ref="AQ38:AQ41"/>
    <mergeCell ref="AM3:AQ4"/>
    <mergeCell ref="AX86:AX87"/>
    <mergeCell ref="AY86:AY87"/>
    <mergeCell ref="AX88:AX89"/>
    <mergeCell ref="AY88:AY89"/>
    <mergeCell ref="AT3:AT4"/>
    <mergeCell ref="AU3:AU4"/>
    <mergeCell ref="AV3:AV4"/>
    <mergeCell ref="B5:C5"/>
    <mergeCell ref="R5:R6"/>
    <mergeCell ref="S5:S6"/>
    <mergeCell ref="T5:T6"/>
    <mergeCell ref="U5:U6"/>
    <mergeCell ref="V5:V6"/>
    <mergeCell ref="AT10:AT11"/>
    <mergeCell ref="B11:B14"/>
    <mergeCell ref="C11:C14"/>
    <mergeCell ref="D11:D14"/>
    <mergeCell ref="E11:E14"/>
    <mergeCell ref="Y11:Y14"/>
    <mergeCell ref="AM22:AO23"/>
    <mergeCell ref="AP22:AQ23"/>
    <mergeCell ref="H11:H14"/>
    <mergeCell ref="P11:P14"/>
    <mergeCell ref="Q11:Q14"/>
    <mergeCell ref="R11:R14"/>
    <mergeCell ref="S11:S14"/>
    <mergeCell ref="AH10:AH11"/>
    <mergeCell ref="AI10:AI11"/>
    <mergeCell ref="AJ10:AJ11"/>
    <mergeCell ref="AK10:AK11"/>
    <mergeCell ref="C8:AG8"/>
    <mergeCell ref="K11:K14"/>
    <mergeCell ref="L11:L14"/>
    <mergeCell ref="M11:M14"/>
    <mergeCell ref="AF11:AF14"/>
    <mergeCell ref="AG11:AG14"/>
    <mergeCell ref="Z11:Z14"/>
    <mergeCell ref="AA11:AA14"/>
    <mergeCell ref="AB11:AB14"/>
    <mergeCell ref="AC11:AC14"/>
    <mergeCell ref="AD11:AD14"/>
    <mergeCell ref="AE11:AE14"/>
    <mergeCell ref="T11:T14"/>
    <mergeCell ref="X11:X14"/>
    <mergeCell ref="N11:N14"/>
    <mergeCell ref="AL10:AL11"/>
    <mergeCell ref="B1:I2"/>
    <mergeCell ref="R2:W2"/>
    <mergeCell ref="R3:R4"/>
    <mergeCell ref="S3:S4"/>
    <mergeCell ref="T3:T4"/>
    <mergeCell ref="U3:U4"/>
    <mergeCell ref="V3:V4"/>
    <mergeCell ref="W3:W4"/>
    <mergeCell ref="W5:W6"/>
    <mergeCell ref="B6:C6"/>
    <mergeCell ref="D6:E6"/>
    <mergeCell ref="F6:G6"/>
    <mergeCell ref="H6:I6"/>
    <mergeCell ref="K6:L6"/>
    <mergeCell ref="M6:N6"/>
    <mergeCell ref="O6:P6"/>
    <mergeCell ref="F11:F14"/>
    <mergeCell ref="F39:F42"/>
    <mergeCell ref="G11:G14"/>
    <mergeCell ref="B25:B28"/>
    <mergeCell ref="C25:C28"/>
    <mergeCell ref="D25:D28"/>
    <mergeCell ref="E25:E28"/>
    <mergeCell ref="F25:F28"/>
    <mergeCell ref="G25:G28"/>
    <mergeCell ref="H25:H28"/>
    <mergeCell ref="O25:O28"/>
    <mergeCell ref="P25:P28"/>
    <mergeCell ref="Q25:Q28"/>
    <mergeCell ref="R25:R28"/>
    <mergeCell ref="AH22:AL23"/>
    <mergeCell ref="AH24:AH25"/>
    <mergeCell ref="I11:I14"/>
    <mergeCell ref="J11:J14"/>
    <mergeCell ref="O11:O14"/>
    <mergeCell ref="AF25:AF28"/>
    <mergeCell ref="AG25:AG28"/>
    <mergeCell ref="C22:AG22"/>
    <mergeCell ref="U11:U14"/>
    <mergeCell ref="V11:V14"/>
    <mergeCell ref="W11:W14"/>
    <mergeCell ref="AE25:AE28"/>
    <mergeCell ref="I25:I28"/>
    <mergeCell ref="J25:J28"/>
    <mergeCell ref="K25:K28"/>
    <mergeCell ref="L25:L28"/>
    <mergeCell ref="Y25:Y28"/>
    <mergeCell ref="Z25:Z28"/>
    <mergeCell ref="AA25:AA28"/>
    <mergeCell ref="AT64:AT65"/>
    <mergeCell ref="B53:B56"/>
    <mergeCell ref="C53:C56"/>
    <mergeCell ref="AP36:AQ37"/>
    <mergeCell ref="AR36:AR37"/>
    <mergeCell ref="AS36:AS37"/>
    <mergeCell ref="AT36:AT37"/>
    <mergeCell ref="AU36:AU37"/>
    <mergeCell ref="AV36:AV37"/>
    <mergeCell ref="AI24:AI25"/>
    <mergeCell ref="AJ24:AJ25"/>
    <mergeCell ref="AK24:AK25"/>
    <mergeCell ref="AL24:AL25"/>
    <mergeCell ref="AD39:AD42"/>
    <mergeCell ref="AE39:AE42"/>
    <mergeCell ref="AF39:AF42"/>
    <mergeCell ref="AG39:AG42"/>
    <mergeCell ref="C36:AG36"/>
    <mergeCell ref="D53:D56"/>
    <mergeCell ref="E53:E56"/>
    <mergeCell ref="F53:F56"/>
    <mergeCell ref="G53:G56"/>
    <mergeCell ref="H53:H56"/>
    <mergeCell ref="AM36:AO37"/>
    <mergeCell ref="K39:K42"/>
    <mergeCell ref="V39:V42"/>
    <mergeCell ref="W39:W42"/>
    <mergeCell ref="L39:L42"/>
    <mergeCell ref="B39:B42"/>
    <mergeCell ref="C39:C42"/>
    <mergeCell ref="D39:D42"/>
    <mergeCell ref="E39:E42"/>
    <mergeCell ref="G39:G42"/>
    <mergeCell ref="H39:H42"/>
    <mergeCell ref="I39:I42"/>
    <mergeCell ref="J39:J42"/>
    <mergeCell ref="AR38:AR39"/>
    <mergeCell ref="AS38:AS39"/>
    <mergeCell ref="AT38:AT39"/>
    <mergeCell ref="X39:X42"/>
    <mergeCell ref="Y39:Y42"/>
    <mergeCell ref="Z39:Z42"/>
    <mergeCell ref="AA39:AA42"/>
    <mergeCell ref="AB39:AB42"/>
    <mergeCell ref="AC39:AC42"/>
    <mergeCell ref="R39:R42"/>
    <mergeCell ref="S39:S42"/>
    <mergeCell ref="T39:T42"/>
    <mergeCell ref="U39:U42"/>
    <mergeCell ref="M39:M42"/>
    <mergeCell ref="N39:N42"/>
    <mergeCell ref="O39:O42"/>
    <mergeCell ref="P39:P42"/>
    <mergeCell ref="Q39:Q42"/>
    <mergeCell ref="AS66:AS67"/>
    <mergeCell ref="AT66:AT67"/>
    <mergeCell ref="AG67:AG70"/>
    <mergeCell ref="AF67:AF70"/>
    <mergeCell ref="AV50:AV51"/>
    <mergeCell ref="AR52:AR53"/>
    <mergeCell ref="AS52:AS53"/>
    <mergeCell ref="AT52:AT53"/>
    <mergeCell ref="AM50:AO51"/>
    <mergeCell ref="AP50:AQ51"/>
    <mergeCell ref="AR50:AR51"/>
    <mergeCell ref="AS50:AS51"/>
    <mergeCell ref="AT50:AT51"/>
    <mergeCell ref="AU50:AU51"/>
    <mergeCell ref="C50:AG50"/>
    <mergeCell ref="K53:K56"/>
    <mergeCell ref="L53:L56"/>
    <mergeCell ref="M53:M56"/>
    <mergeCell ref="N53:N56"/>
    <mergeCell ref="O53:O56"/>
    <mergeCell ref="P53:P56"/>
    <mergeCell ref="Q53:Q56"/>
    <mergeCell ref="R53:R56"/>
    <mergeCell ref="S53:S56"/>
    <mergeCell ref="AG53:AG56"/>
    <mergeCell ref="C64:AG64"/>
    <mergeCell ref="AM64:AO65"/>
    <mergeCell ref="AP64:AQ65"/>
    <mergeCell ref="AR64:AR65"/>
    <mergeCell ref="I53:I56"/>
    <mergeCell ref="J53:J56"/>
    <mergeCell ref="AS64:AS65"/>
    <mergeCell ref="O81:O84"/>
    <mergeCell ref="P81:P84"/>
    <mergeCell ref="Q81:Q84"/>
    <mergeCell ref="AA53:AA56"/>
    <mergeCell ref="AB53:AB56"/>
    <mergeCell ref="AC53:AC56"/>
    <mergeCell ref="AD53:AD56"/>
    <mergeCell ref="AE53:AE56"/>
    <mergeCell ref="AF53:AF56"/>
    <mergeCell ref="U53:U56"/>
    <mergeCell ref="V53:V56"/>
    <mergeCell ref="W53:W56"/>
    <mergeCell ref="X53:X56"/>
    <mergeCell ref="Y53:Y56"/>
    <mergeCell ref="Z53:Z56"/>
    <mergeCell ref="T53:T56"/>
    <mergeCell ref="B81:B84"/>
    <mergeCell ref="C81:C84"/>
    <mergeCell ref="D81:D84"/>
    <mergeCell ref="E81:E84"/>
    <mergeCell ref="F81:F84"/>
    <mergeCell ref="G81:G84"/>
    <mergeCell ref="R81:R84"/>
    <mergeCell ref="W81:W84"/>
    <mergeCell ref="D67:D70"/>
    <mergeCell ref="C67:C70"/>
    <mergeCell ref="B67:B70"/>
    <mergeCell ref="AE67:AE70"/>
    <mergeCell ref="AD67:AD70"/>
    <mergeCell ref="AC67:AC70"/>
    <mergeCell ref="AB67:AB70"/>
    <mergeCell ref="AA67:AA70"/>
    <mergeCell ref="AP80:AP83"/>
    <mergeCell ref="AH94:AH95"/>
    <mergeCell ref="AI94:AI95"/>
    <mergeCell ref="AJ94:AJ95"/>
    <mergeCell ref="AK94:AK95"/>
    <mergeCell ref="AL94:AL95"/>
    <mergeCell ref="AR78:AR79"/>
    <mergeCell ref="AS78:AS79"/>
    <mergeCell ref="AT78:AT79"/>
    <mergeCell ref="AU78:AU79"/>
    <mergeCell ref="AV78:AV79"/>
    <mergeCell ref="C78:AG78"/>
    <mergeCell ref="AM78:AO79"/>
    <mergeCell ref="AP78:AQ79"/>
    <mergeCell ref="H81:H84"/>
    <mergeCell ref="I81:I84"/>
    <mergeCell ref="J81:J84"/>
    <mergeCell ref="K81:K84"/>
    <mergeCell ref="AD81:AD84"/>
    <mergeCell ref="AE81:AE84"/>
    <mergeCell ref="AF81:AF84"/>
    <mergeCell ref="AG81:AG84"/>
    <mergeCell ref="AH78:AL79"/>
    <mergeCell ref="X81:X84"/>
    <mergeCell ref="Y81:Y84"/>
    <mergeCell ref="Z81:Z84"/>
    <mergeCell ref="AA81:AA84"/>
    <mergeCell ref="AB81:AB84"/>
    <mergeCell ref="AC81:AC84"/>
    <mergeCell ref="L81:L84"/>
    <mergeCell ref="M81:M84"/>
    <mergeCell ref="N81:N84"/>
    <mergeCell ref="O109:O112"/>
    <mergeCell ref="P109:P112"/>
    <mergeCell ref="Q109:Q112"/>
    <mergeCell ref="AV92:AV93"/>
    <mergeCell ref="AR94:AR95"/>
    <mergeCell ref="AS94:AS95"/>
    <mergeCell ref="AT94:AT95"/>
    <mergeCell ref="AM92:AO93"/>
    <mergeCell ref="AP92:AQ93"/>
    <mergeCell ref="AR92:AR93"/>
    <mergeCell ref="AS92:AS93"/>
    <mergeCell ref="AT92:AT93"/>
    <mergeCell ref="AU92:AU93"/>
    <mergeCell ref="AD95:AD98"/>
    <mergeCell ref="AE95:AE98"/>
    <mergeCell ref="AF95:AF98"/>
    <mergeCell ref="AG95:AG98"/>
    <mergeCell ref="C92:AG92"/>
    <mergeCell ref="AH92:AL93"/>
    <mergeCell ref="L95:L98"/>
    <mergeCell ref="M95:M98"/>
    <mergeCell ref="N95:N98"/>
    <mergeCell ref="C106:AG106"/>
    <mergeCell ref="B95:B98"/>
    <mergeCell ref="C95:C98"/>
    <mergeCell ref="D95:D98"/>
    <mergeCell ref="E95:E98"/>
    <mergeCell ref="F95:F98"/>
    <mergeCell ref="G95:G98"/>
    <mergeCell ref="X95:X98"/>
    <mergeCell ref="Y95:Y98"/>
    <mergeCell ref="Z95:Z98"/>
    <mergeCell ref="AA95:AA98"/>
    <mergeCell ref="AB95:AB98"/>
    <mergeCell ref="AC95:AC98"/>
    <mergeCell ref="R95:R98"/>
    <mergeCell ref="S95:S98"/>
    <mergeCell ref="T95:T98"/>
    <mergeCell ref="U95:U98"/>
    <mergeCell ref="V95:V98"/>
    <mergeCell ref="W95:W98"/>
    <mergeCell ref="H95:H98"/>
    <mergeCell ref="I95:I98"/>
    <mergeCell ref="J95:J98"/>
    <mergeCell ref="K95:K98"/>
    <mergeCell ref="O95:O98"/>
    <mergeCell ref="P95:P98"/>
    <mergeCell ref="Q95:Q98"/>
    <mergeCell ref="B109:B112"/>
    <mergeCell ref="C109:C112"/>
    <mergeCell ref="D109:D112"/>
    <mergeCell ref="E109:E112"/>
    <mergeCell ref="F109:F112"/>
    <mergeCell ref="G109:G112"/>
    <mergeCell ref="T109:T112"/>
    <mergeCell ref="U109:U112"/>
    <mergeCell ref="V109:V112"/>
    <mergeCell ref="W109:W112"/>
    <mergeCell ref="AR108:AR109"/>
    <mergeCell ref="AS108:AS109"/>
    <mergeCell ref="AT108:AT109"/>
    <mergeCell ref="AD109:AD112"/>
    <mergeCell ref="AE109:AE112"/>
    <mergeCell ref="AF109:AF112"/>
    <mergeCell ref="AG109:AG112"/>
    <mergeCell ref="H109:H112"/>
    <mergeCell ref="I109:I112"/>
    <mergeCell ref="J109:J112"/>
    <mergeCell ref="K109:K112"/>
    <mergeCell ref="X109:X112"/>
    <mergeCell ref="Y109:Y112"/>
    <mergeCell ref="Z109:Z112"/>
    <mergeCell ref="AA109:AA112"/>
    <mergeCell ref="AB109:AB112"/>
    <mergeCell ref="AC109:AC112"/>
    <mergeCell ref="R109:R112"/>
    <mergeCell ref="S109:S112"/>
    <mergeCell ref="L109:L112"/>
    <mergeCell ref="M109:M112"/>
    <mergeCell ref="N109:N112"/>
    <mergeCell ref="AD123:AD126"/>
    <mergeCell ref="AE123:AE126"/>
    <mergeCell ref="AF123:AF126"/>
    <mergeCell ref="AG123:AG126"/>
    <mergeCell ref="C134:AG134"/>
    <mergeCell ref="AB123:AB126"/>
    <mergeCell ref="AC123:AC126"/>
    <mergeCell ref="R123:R126"/>
    <mergeCell ref="S123:S126"/>
    <mergeCell ref="T123:T126"/>
    <mergeCell ref="U123:U126"/>
    <mergeCell ref="AA137:AA140"/>
    <mergeCell ref="AV120:AV121"/>
    <mergeCell ref="AR122:AR123"/>
    <mergeCell ref="AS122:AS123"/>
    <mergeCell ref="AT122:AT123"/>
    <mergeCell ref="AM120:AO121"/>
    <mergeCell ref="AP120:AQ121"/>
    <mergeCell ref="AU120:AU121"/>
    <mergeCell ref="C120:AG120"/>
    <mergeCell ref="H123:H126"/>
    <mergeCell ref="I123:I126"/>
    <mergeCell ref="J123:J126"/>
    <mergeCell ref="J137:J140"/>
    <mergeCell ref="K137:K140"/>
    <mergeCell ref="X123:X126"/>
    <mergeCell ref="Y123:Y126"/>
    <mergeCell ref="Z123:Z126"/>
    <mergeCell ref="AA123:AA126"/>
    <mergeCell ref="P137:P140"/>
    <mergeCell ref="AD137:AD140"/>
    <mergeCell ref="AE137:AE140"/>
    <mergeCell ref="B123:B126"/>
    <mergeCell ref="C123:C126"/>
    <mergeCell ref="D123:D126"/>
    <mergeCell ref="E123:E126"/>
    <mergeCell ref="F123:F126"/>
    <mergeCell ref="G123:G126"/>
    <mergeCell ref="K123:K126"/>
    <mergeCell ref="V123:V126"/>
    <mergeCell ref="W123:W126"/>
    <mergeCell ref="L123:L126"/>
    <mergeCell ref="M123:M126"/>
    <mergeCell ref="N123:N126"/>
    <mergeCell ref="AB137:AB140"/>
    <mergeCell ref="AC137:AC140"/>
    <mergeCell ref="R137:R140"/>
    <mergeCell ref="O123:O126"/>
    <mergeCell ref="P123:P126"/>
    <mergeCell ref="Q123:Q126"/>
    <mergeCell ref="B137:B140"/>
    <mergeCell ref="C137:C140"/>
    <mergeCell ref="D137:D140"/>
    <mergeCell ref="E137:E140"/>
    <mergeCell ref="F137:F140"/>
    <mergeCell ref="G137:G140"/>
    <mergeCell ref="X137:X140"/>
    <mergeCell ref="B151:B154"/>
    <mergeCell ref="C151:C154"/>
    <mergeCell ref="D151:D154"/>
    <mergeCell ref="E151:E154"/>
    <mergeCell ref="F151:F154"/>
    <mergeCell ref="G151:G154"/>
    <mergeCell ref="AB151:AB154"/>
    <mergeCell ref="AC151:AC154"/>
    <mergeCell ref="AV148:AV149"/>
    <mergeCell ref="AR150:AR151"/>
    <mergeCell ref="AS150:AS151"/>
    <mergeCell ref="AT150:AT151"/>
    <mergeCell ref="AM148:AO149"/>
    <mergeCell ref="AP148:AQ149"/>
    <mergeCell ref="AR148:AR149"/>
    <mergeCell ref="AS148:AS149"/>
    <mergeCell ref="AT148:AT149"/>
    <mergeCell ref="AU148:AU149"/>
    <mergeCell ref="O151:O154"/>
    <mergeCell ref="P151:P154"/>
    <mergeCell ref="Q151:Q154"/>
    <mergeCell ref="AF137:AF140"/>
    <mergeCell ref="AG137:AG140"/>
    <mergeCell ref="C148:AG148"/>
    <mergeCell ref="Q137:Q140"/>
    <mergeCell ref="S137:S140"/>
    <mergeCell ref="T137:T140"/>
    <mergeCell ref="U137:U140"/>
    <mergeCell ref="V137:V140"/>
    <mergeCell ref="W137:W140"/>
    <mergeCell ref="L137:L140"/>
    <mergeCell ref="M137:M140"/>
    <mergeCell ref="N137:N140"/>
    <mergeCell ref="O137:O140"/>
    <mergeCell ref="H137:H140"/>
    <mergeCell ref="I137:I140"/>
    <mergeCell ref="R151:R154"/>
    <mergeCell ref="S151:S154"/>
    <mergeCell ref="T151:T154"/>
    <mergeCell ref="U151:U154"/>
    <mergeCell ref="V151:V154"/>
    <mergeCell ref="W151:W154"/>
    <mergeCell ref="L151:L154"/>
    <mergeCell ref="M151:M154"/>
    <mergeCell ref="N151:N154"/>
    <mergeCell ref="H151:H154"/>
    <mergeCell ref="I151:I154"/>
    <mergeCell ref="Y137:Y140"/>
    <mergeCell ref="Z137:Z140"/>
    <mergeCell ref="L165:L168"/>
    <mergeCell ref="M165:M168"/>
    <mergeCell ref="N165:N168"/>
    <mergeCell ref="K151:K154"/>
    <mergeCell ref="AD151:AD154"/>
    <mergeCell ref="AE151:AE154"/>
    <mergeCell ref="AF151:AF154"/>
    <mergeCell ref="AG151:AG154"/>
    <mergeCell ref="AM162:AO163"/>
    <mergeCell ref="AP162:AQ163"/>
    <mergeCell ref="AR162:AR163"/>
    <mergeCell ref="AS162:AS163"/>
    <mergeCell ref="Y151:Y154"/>
    <mergeCell ref="Z151:Z154"/>
    <mergeCell ref="AA151:AA154"/>
    <mergeCell ref="X165:X168"/>
    <mergeCell ref="J151:J154"/>
    <mergeCell ref="B165:B168"/>
    <mergeCell ref="G165:G168"/>
    <mergeCell ref="I165:I168"/>
    <mergeCell ref="J165:J168"/>
    <mergeCell ref="K165:K168"/>
    <mergeCell ref="X151:X154"/>
    <mergeCell ref="AT162:AT163"/>
    <mergeCell ref="AU162:AU163"/>
    <mergeCell ref="AD165:AD168"/>
    <mergeCell ref="AE165:AE168"/>
    <mergeCell ref="AF165:AF168"/>
    <mergeCell ref="AG165:AG168"/>
    <mergeCell ref="W165:W168"/>
    <mergeCell ref="O165:O168"/>
    <mergeCell ref="P165:P168"/>
    <mergeCell ref="Q165:Q168"/>
    <mergeCell ref="Z165:Z168"/>
    <mergeCell ref="AA165:AA168"/>
    <mergeCell ref="AB165:AB168"/>
    <mergeCell ref="AC165:AC168"/>
    <mergeCell ref="R165:R168"/>
    <mergeCell ref="S165:S168"/>
    <mergeCell ref="T165:T168"/>
    <mergeCell ref="U165:U168"/>
    <mergeCell ref="V165:V168"/>
    <mergeCell ref="C162:AG162"/>
    <mergeCell ref="H165:H168"/>
    <mergeCell ref="Y165:Y168"/>
    <mergeCell ref="AT164:AT165"/>
    <mergeCell ref="C165:C168"/>
    <mergeCell ref="D165:D168"/>
    <mergeCell ref="E165:E168"/>
    <mergeCell ref="F165:F168"/>
    <mergeCell ref="AU176:AU177"/>
    <mergeCell ref="AD179:AD182"/>
    <mergeCell ref="AE179:AE182"/>
    <mergeCell ref="AF179:AF182"/>
    <mergeCell ref="AG179:AG182"/>
    <mergeCell ref="C176:AG176"/>
    <mergeCell ref="H179:H182"/>
    <mergeCell ref="I179:I182"/>
    <mergeCell ref="J179:J182"/>
    <mergeCell ref="K179:K182"/>
    <mergeCell ref="X179:X182"/>
    <mergeCell ref="Y179:Y182"/>
    <mergeCell ref="B179:B182"/>
    <mergeCell ref="C179:C182"/>
    <mergeCell ref="D179:D182"/>
    <mergeCell ref="E179:E182"/>
    <mergeCell ref="F179:F182"/>
    <mergeCell ref="G179:G182"/>
    <mergeCell ref="S179:S182"/>
    <mergeCell ref="T179:T182"/>
    <mergeCell ref="U179:U182"/>
    <mergeCell ref="V179:V182"/>
    <mergeCell ref="W179:W182"/>
    <mergeCell ref="L179:L182"/>
    <mergeCell ref="M179:M182"/>
    <mergeCell ref="N179:N182"/>
    <mergeCell ref="O179:O182"/>
    <mergeCell ref="P179:P182"/>
    <mergeCell ref="Q179:Q182"/>
    <mergeCell ref="Z179:Z182"/>
    <mergeCell ref="AA179:AA182"/>
    <mergeCell ref="AB179:AB182"/>
    <mergeCell ref="AC179:AC182"/>
    <mergeCell ref="R179:R182"/>
    <mergeCell ref="S193:S196"/>
    <mergeCell ref="T193:T196"/>
    <mergeCell ref="U193:U196"/>
    <mergeCell ref="V193:V196"/>
    <mergeCell ref="W193:W196"/>
    <mergeCell ref="L193:L196"/>
    <mergeCell ref="M193:M196"/>
    <mergeCell ref="N193:N196"/>
    <mergeCell ref="O193:O196"/>
    <mergeCell ref="P193:P196"/>
    <mergeCell ref="AP178:AP181"/>
    <mergeCell ref="Q193:Q196"/>
    <mergeCell ref="AC193:AC196"/>
    <mergeCell ref="R193:R196"/>
    <mergeCell ref="B193:B196"/>
    <mergeCell ref="C193:C196"/>
    <mergeCell ref="D193:D196"/>
    <mergeCell ref="E193:E196"/>
    <mergeCell ref="F193:F196"/>
    <mergeCell ref="G193:G196"/>
    <mergeCell ref="AV190:AV191"/>
    <mergeCell ref="AR192:AR193"/>
    <mergeCell ref="AS192:AS193"/>
    <mergeCell ref="AT192:AT193"/>
    <mergeCell ref="AM190:AO191"/>
    <mergeCell ref="AP190:AQ191"/>
    <mergeCell ref="AR190:AR191"/>
    <mergeCell ref="AS190:AS191"/>
    <mergeCell ref="AT190:AT191"/>
    <mergeCell ref="AU190:AU191"/>
    <mergeCell ref="AD193:AD196"/>
    <mergeCell ref="AE193:AE196"/>
    <mergeCell ref="AF193:AF196"/>
    <mergeCell ref="AG193:AG196"/>
    <mergeCell ref="C190:AG190"/>
    <mergeCell ref="Y193:Y196"/>
    <mergeCell ref="Z193:Z196"/>
    <mergeCell ref="AA193:AA196"/>
    <mergeCell ref="AB193:AB196"/>
    <mergeCell ref="H193:H196"/>
    <mergeCell ref="I193:I196"/>
    <mergeCell ref="J193:J196"/>
    <mergeCell ref="K193:K196"/>
    <mergeCell ref="X193:X196"/>
    <mergeCell ref="B207:B210"/>
    <mergeCell ref="C207:C210"/>
    <mergeCell ref="D207:D210"/>
    <mergeCell ref="E207:E210"/>
    <mergeCell ref="F207:F210"/>
    <mergeCell ref="G207:G210"/>
    <mergeCell ref="AV204:AV205"/>
    <mergeCell ref="AR206:AR207"/>
    <mergeCell ref="AS206:AS207"/>
    <mergeCell ref="AT206:AT207"/>
    <mergeCell ref="AM204:AO205"/>
    <mergeCell ref="AP204:AQ205"/>
    <mergeCell ref="AR204:AR205"/>
    <mergeCell ref="AS204:AS205"/>
    <mergeCell ref="AT204:AT205"/>
    <mergeCell ref="AU204:AU205"/>
    <mergeCell ref="AD207:AD210"/>
    <mergeCell ref="AE207:AE210"/>
    <mergeCell ref="AF207:AF210"/>
    <mergeCell ref="AG207:AG210"/>
    <mergeCell ref="C204:AG204"/>
    <mergeCell ref="H207:H210"/>
    <mergeCell ref="I207:I210"/>
    <mergeCell ref="J207:J210"/>
    <mergeCell ref="K207:K210"/>
    <mergeCell ref="X207:X210"/>
    <mergeCell ref="Y207:Y210"/>
    <mergeCell ref="Z207:Z210"/>
    <mergeCell ref="AA207:AA210"/>
    <mergeCell ref="AB207:AB210"/>
    <mergeCell ref="AC207:AC210"/>
    <mergeCell ref="R207:R210"/>
    <mergeCell ref="S207:S210"/>
    <mergeCell ref="T207:T210"/>
    <mergeCell ref="U207:U210"/>
    <mergeCell ref="V207:V210"/>
    <mergeCell ref="W207:W210"/>
    <mergeCell ref="L207:L210"/>
    <mergeCell ref="M207:M210"/>
    <mergeCell ref="N207:N210"/>
    <mergeCell ref="O207:O210"/>
    <mergeCell ref="P207:P210"/>
    <mergeCell ref="Q207:Q210"/>
    <mergeCell ref="G221:G224"/>
    <mergeCell ref="L221:L224"/>
    <mergeCell ref="M221:M224"/>
    <mergeCell ref="N221:N224"/>
    <mergeCell ref="O221:O224"/>
    <mergeCell ref="P221:P224"/>
    <mergeCell ref="AV218:AV219"/>
    <mergeCell ref="AR220:AR221"/>
    <mergeCell ref="AS220:AS221"/>
    <mergeCell ref="AT220:AT221"/>
    <mergeCell ref="AM218:AO219"/>
    <mergeCell ref="AP218:AQ219"/>
    <mergeCell ref="AR218:AR219"/>
    <mergeCell ref="AS218:AS219"/>
    <mergeCell ref="AT218:AT219"/>
    <mergeCell ref="AU218:AU219"/>
    <mergeCell ref="AD221:AD224"/>
    <mergeCell ref="AE221:AE224"/>
    <mergeCell ref="AF221:AF224"/>
    <mergeCell ref="AG221:AG224"/>
    <mergeCell ref="C218:AG218"/>
    <mergeCell ref="Y221:Y224"/>
    <mergeCell ref="Z221:Z224"/>
    <mergeCell ref="AA221:AA224"/>
    <mergeCell ref="AB221:AB224"/>
    <mergeCell ref="AC221:AC224"/>
    <mergeCell ref="R221:R224"/>
    <mergeCell ref="H221:H224"/>
    <mergeCell ref="I221:I224"/>
    <mergeCell ref="J221:J224"/>
    <mergeCell ref="K221:K224"/>
    <mergeCell ref="X221:X224"/>
    <mergeCell ref="S221:S224"/>
    <mergeCell ref="T221:T224"/>
    <mergeCell ref="U221:U224"/>
    <mergeCell ref="V221:V224"/>
    <mergeCell ref="W221:W224"/>
    <mergeCell ref="Q221:Q224"/>
    <mergeCell ref="B235:B238"/>
    <mergeCell ref="C235:C238"/>
    <mergeCell ref="D235:D238"/>
    <mergeCell ref="E235:E238"/>
    <mergeCell ref="F235:F238"/>
    <mergeCell ref="G235:G238"/>
    <mergeCell ref="AV232:AV233"/>
    <mergeCell ref="AR234:AR235"/>
    <mergeCell ref="AS234:AS235"/>
    <mergeCell ref="AT234:AT235"/>
    <mergeCell ref="AM232:AO233"/>
    <mergeCell ref="AP232:AQ233"/>
    <mergeCell ref="AR232:AR233"/>
    <mergeCell ref="AS232:AS233"/>
    <mergeCell ref="AT232:AT233"/>
    <mergeCell ref="AU232:AU233"/>
    <mergeCell ref="AD235:AD238"/>
    <mergeCell ref="AE235:AE238"/>
    <mergeCell ref="AF235:AF238"/>
    <mergeCell ref="AG235:AG238"/>
    <mergeCell ref="C232:AG232"/>
    <mergeCell ref="H235:H238"/>
    <mergeCell ref="I235:I238"/>
    <mergeCell ref="J235:J238"/>
    <mergeCell ref="K235:K238"/>
    <mergeCell ref="X235:X238"/>
    <mergeCell ref="B221:B224"/>
    <mergeCell ref="C221:C224"/>
    <mergeCell ref="D221:D224"/>
    <mergeCell ref="E221:E224"/>
    <mergeCell ref="F221:F224"/>
    <mergeCell ref="Z249:Z252"/>
    <mergeCell ref="AA249:AA252"/>
    <mergeCell ref="AB249:AB252"/>
    <mergeCell ref="AC249:AC252"/>
    <mergeCell ref="R249:R252"/>
    <mergeCell ref="H249:H252"/>
    <mergeCell ref="I249:I252"/>
    <mergeCell ref="J249:J252"/>
    <mergeCell ref="K249:K252"/>
    <mergeCell ref="X249:X252"/>
    <mergeCell ref="Y235:Y238"/>
    <mergeCell ref="Z235:Z238"/>
    <mergeCell ref="AA235:AA238"/>
    <mergeCell ref="AB235:AB238"/>
    <mergeCell ref="AC235:AC238"/>
    <mergeCell ref="R235:R238"/>
    <mergeCell ref="S235:S238"/>
    <mergeCell ref="T235:T238"/>
    <mergeCell ref="U235:U238"/>
    <mergeCell ref="V235:V238"/>
    <mergeCell ref="W235:W238"/>
    <mergeCell ref="L235:L238"/>
    <mergeCell ref="M235:M238"/>
    <mergeCell ref="N235:N238"/>
    <mergeCell ref="O235:O238"/>
    <mergeCell ref="P235:P238"/>
    <mergeCell ref="Q235:Q238"/>
    <mergeCell ref="S249:S252"/>
    <mergeCell ref="T249:T252"/>
    <mergeCell ref="U249:U252"/>
    <mergeCell ref="V249:V252"/>
    <mergeCell ref="W249:W252"/>
    <mergeCell ref="AD263:AD266"/>
    <mergeCell ref="AE263:AE266"/>
    <mergeCell ref="AF263:AF266"/>
    <mergeCell ref="AG263:AG266"/>
    <mergeCell ref="C260:AG260"/>
    <mergeCell ref="H263:H266"/>
    <mergeCell ref="I263:I266"/>
    <mergeCell ref="J263:J266"/>
    <mergeCell ref="K263:K266"/>
    <mergeCell ref="X263:X266"/>
    <mergeCell ref="B249:B252"/>
    <mergeCell ref="C249:C252"/>
    <mergeCell ref="D249:D252"/>
    <mergeCell ref="E249:E252"/>
    <mergeCell ref="F249:F252"/>
    <mergeCell ref="G249:G252"/>
    <mergeCell ref="B263:B266"/>
    <mergeCell ref="L249:L252"/>
    <mergeCell ref="M249:M252"/>
    <mergeCell ref="N249:N252"/>
    <mergeCell ref="O249:O252"/>
    <mergeCell ref="P249:P252"/>
    <mergeCell ref="Y263:Y266"/>
    <mergeCell ref="Z263:Z266"/>
    <mergeCell ref="AA263:AA266"/>
    <mergeCell ref="AB263:AB266"/>
    <mergeCell ref="AC263:AC266"/>
    <mergeCell ref="AV246:AV247"/>
    <mergeCell ref="AR248:AR249"/>
    <mergeCell ref="AS248:AS249"/>
    <mergeCell ref="AT248:AT249"/>
    <mergeCell ref="AM246:AO247"/>
    <mergeCell ref="AP246:AQ247"/>
    <mergeCell ref="AR246:AR247"/>
    <mergeCell ref="AS246:AS247"/>
    <mergeCell ref="AT246:AT247"/>
    <mergeCell ref="AU246:AU247"/>
    <mergeCell ref="AD249:AD252"/>
    <mergeCell ref="AE249:AE252"/>
    <mergeCell ref="AF249:AF252"/>
    <mergeCell ref="AG249:AG252"/>
    <mergeCell ref="C246:AG246"/>
    <mergeCell ref="Y249:Y252"/>
    <mergeCell ref="S277:S280"/>
    <mergeCell ref="T277:T280"/>
    <mergeCell ref="U277:U280"/>
    <mergeCell ref="V277:V280"/>
    <mergeCell ref="W277:W280"/>
    <mergeCell ref="L277:L280"/>
    <mergeCell ref="M277:M280"/>
    <mergeCell ref="N277:N280"/>
    <mergeCell ref="O277:O280"/>
    <mergeCell ref="P277:P280"/>
    <mergeCell ref="Q249:Q252"/>
    <mergeCell ref="C263:C266"/>
    <mergeCell ref="D263:D266"/>
    <mergeCell ref="E263:E266"/>
    <mergeCell ref="F263:F266"/>
    <mergeCell ref="G263:G266"/>
    <mergeCell ref="AQ276:AQ279"/>
    <mergeCell ref="R263:R266"/>
    <mergeCell ref="S263:S266"/>
    <mergeCell ref="T263:T266"/>
    <mergeCell ref="U263:U266"/>
    <mergeCell ref="V263:V266"/>
    <mergeCell ref="W263:W266"/>
    <mergeCell ref="L263:L266"/>
    <mergeCell ref="M263:M266"/>
    <mergeCell ref="N263:N266"/>
    <mergeCell ref="O263:O266"/>
    <mergeCell ref="P263:P266"/>
    <mergeCell ref="Q263:Q266"/>
    <mergeCell ref="B277:B280"/>
    <mergeCell ref="C277:C280"/>
    <mergeCell ref="D277:D280"/>
    <mergeCell ref="E277:E280"/>
    <mergeCell ref="F277:F280"/>
    <mergeCell ref="G277:G280"/>
    <mergeCell ref="AD277:AD280"/>
    <mergeCell ref="AE277:AE280"/>
    <mergeCell ref="AF277:AF280"/>
    <mergeCell ref="AG277:AG280"/>
    <mergeCell ref="C274:AG274"/>
    <mergeCell ref="Y277:Y280"/>
    <mergeCell ref="Z277:Z280"/>
    <mergeCell ref="AA277:AA280"/>
    <mergeCell ref="AB277:AB280"/>
    <mergeCell ref="AC277:AC280"/>
    <mergeCell ref="R277:R280"/>
    <mergeCell ref="H277:H280"/>
    <mergeCell ref="I277:I280"/>
    <mergeCell ref="J277:J280"/>
    <mergeCell ref="K277:K280"/>
    <mergeCell ref="X277:X280"/>
    <mergeCell ref="AM276:AM279"/>
    <mergeCell ref="L305:L308"/>
    <mergeCell ref="M305:M308"/>
    <mergeCell ref="N305:N308"/>
    <mergeCell ref="O305:O308"/>
    <mergeCell ref="P305:P308"/>
    <mergeCell ref="Q277:Q280"/>
    <mergeCell ref="B291:B294"/>
    <mergeCell ref="C291:C294"/>
    <mergeCell ref="D291:D294"/>
    <mergeCell ref="E291:E294"/>
    <mergeCell ref="F291:F294"/>
    <mergeCell ref="G291:G294"/>
    <mergeCell ref="AV288:AV289"/>
    <mergeCell ref="AR290:AR291"/>
    <mergeCell ref="AS290:AS291"/>
    <mergeCell ref="AT290:AT291"/>
    <mergeCell ref="AM288:AO289"/>
    <mergeCell ref="AP288:AQ289"/>
    <mergeCell ref="AR288:AR289"/>
    <mergeCell ref="AS288:AS289"/>
    <mergeCell ref="AT288:AT289"/>
    <mergeCell ref="AU288:AU289"/>
    <mergeCell ref="AD291:AD294"/>
    <mergeCell ref="AE291:AE294"/>
    <mergeCell ref="AF291:AF294"/>
    <mergeCell ref="AG291:AG294"/>
    <mergeCell ref="C288:AG288"/>
    <mergeCell ref="H291:H294"/>
    <mergeCell ref="I291:I294"/>
    <mergeCell ref="J291:J294"/>
    <mergeCell ref="K291:K294"/>
    <mergeCell ref="X291:X294"/>
    <mergeCell ref="Y291:Y294"/>
    <mergeCell ref="Z291:Z294"/>
    <mergeCell ref="AA291:AA294"/>
    <mergeCell ref="AB291:AB294"/>
    <mergeCell ref="AC291:AC294"/>
    <mergeCell ref="R291:R294"/>
    <mergeCell ref="S291:S294"/>
    <mergeCell ref="T291:T294"/>
    <mergeCell ref="U291:U294"/>
    <mergeCell ref="V291:V294"/>
    <mergeCell ref="W291:W294"/>
    <mergeCell ref="L291:L294"/>
    <mergeCell ref="M291:M294"/>
    <mergeCell ref="N291:N294"/>
    <mergeCell ref="O291:O294"/>
    <mergeCell ref="P291:P294"/>
    <mergeCell ref="Q291:Q294"/>
    <mergeCell ref="G305:G308"/>
    <mergeCell ref="AV302:AV303"/>
    <mergeCell ref="AR304:AR305"/>
    <mergeCell ref="AS304:AS305"/>
    <mergeCell ref="AT304:AT305"/>
    <mergeCell ref="AM302:AO303"/>
    <mergeCell ref="AP302:AQ303"/>
    <mergeCell ref="AR302:AR303"/>
    <mergeCell ref="AS302:AS303"/>
    <mergeCell ref="AT302:AT303"/>
    <mergeCell ref="AU302:AU303"/>
    <mergeCell ref="AD305:AD308"/>
    <mergeCell ref="AE305:AE308"/>
    <mergeCell ref="AF305:AF308"/>
    <mergeCell ref="AG305:AG308"/>
    <mergeCell ref="C302:AG302"/>
    <mergeCell ref="Y305:Y308"/>
    <mergeCell ref="Z305:Z308"/>
    <mergeCell ref="AA305:AA308"/>
    <mergeCell ref="AB305:AB308"/>
    <mergeCell ref="AC305:AC308"/>
    <mergeCell ref="R305:R308"/>
    <mergeCell ref="H305:H308"/>
    <mergeCell ref="I305:I308"/>
    <mergeCell ref="J305:J308"/>
    <mergeCell ref="K305:K308"/>
    <mergeCell ref="X305:X308"/>
    <mergeCell ref="S305:S308"/>
    <mergeCell ref="T305:T308"/>
    <mergeCell ref="U305:U308"/>
    <mergeCell ref="V305:V308"/>
    <mergeCell ref="W305:W308"/>
    <mergeCell ref="Q305:Q308"/>
    <mergeCell ref="B319:B322"/>
    <mergeCell ref="C319:C322"/>
    <mergeCell ref="D319:D322"/>
    <mergeCell ref="E319:E322"/>
    <mergeCell ref="F319:F322"/>
    <mergeCell ref="G319:G322"/>
    <mergeCell ref="AV316:AV317"/>
    <mergeCell ref="AR318:AR319"/>
    <mergeCell ref="AS318:AS319"/>
    <mergeCell ref="AT318:AT319"/>
    <mergeCell ref="AM316:AO317"/>
    <mergeCell ref="AP316:AQ317"/>
    <mergeCell ref="AR316:AR317"/>
    <mergeCell ref="AS316:AS317"/>
    <mergeCell ref="AT316:AT317"/>
    <mergeCell ref="AU316:AU317"/>
    <mergeCell ref="AD319:AD322"/>
    <mergeCell ref="AE319:AE322"/>
    <mergeCell ref="AF319:AF322"/>
    <mergeCell ref="AG319:AG322"/>
    <mergeCell ref="C316:AG316"/>
    <mergeCell ref="H319:H322"/>
    <mergeCell ref="I319:I322"/>
    <mergeCell ref="J319:J322"/>
    <mergeCell ref="K319:K322"/>
    <mergeCell ref="X319:X322"/>
    <mergeCell ref="B305:B308"/>
    <mergeCell ref="C305:C308"/>
    <mergeCell ref="D305:D308"/>
    <mergeCell ref="E305:E308"/>
    <mergeCell ref="F305:F308"/>
    <mergeCell ref="Y319:Y322"/>
    <mergeCell ref="Z319:Z322"/>
    <mergeCell ref="AA319:AA322"/>
    <mergeCell ref="AB319:AB322"/>
    <mergeCell ref="AC319:AC322"/>
    <mergeCell ref="R319:R322"/>
    <mergeCell ref="S319:S322"/>
    <mergeCell ref="T319:T322"/>
    <mergeCell ref="U319:U322"/>
    <mergeCell ref="V319:V322"/>
    <mergeCell ref="W319:W322"/>
    <mergeCell ref="L319:L322"/>
    <mergeCell ref="M319:M322"/>
    <mergeCell ref="N319:N322"/>
    <mergeCell ref="O319:O322"/>
    <mergeCell ref="P319:P322"/>
    <mergeCell ref="Q319:Q322"/>
    <mergeCell ref="AF333:AF336"/>
    <mergeCell ref="AG333:AG336"/>
    <mergeCell ref="C330:AG330"/>
    <mergeCell ref="Y333:Y336"/>
    <mergeCell ref="Z333:Z336"/>
    <mergeCell ref="AA333:AA336"/>
    <mergeCell ref="AB333:AB336"/>
    <mergeCell ref="AC333:AC336"/>
    <mergeCell ref="R333:R336"/>
    <mergeCell ref="S333:S336"/>
    <mergeCell ref="T333:T336"/>
    <mergeCell ref="U333:U336"/>
    <mergeCell ref="V333:V336"/>
    <mergeCell ref="W333:W336"/>
    <mergeCell ref="L333:L336"/>
    <mergeCell ref="H333:H336"/>
    <mergeCell ref="I333:I336"/>
    <mergeCell ref="J333:J336"/>
    <mergeCell ref="K333:K336"/>
    <mergeCell ref="X333:X336"/>
    <mergeCell ref="M333:M336"/>
    <mergeCell ref="N333:N336"/>
    <mergeCell ref="O333:O336"/>
    <mergeCell ref="P333:P336"/>
    <mergeCell ref="Q333:Q336"/>
    <mergeCell ref="B347:B350"/>
    <mergeCell ref="C347:C350"/>
    <mergeCell ref="D347:D350"/>
    <mergeCell ref="E347:E350"/>
    <mergeCell ref="F347:F350"/>
    <mergeCell ref="G347:G350"/>
    <mergeCell ref="B333:B336"/>
    <mergeCell ref="C333:C336"/>
    <mergeCell ref="D333:D336"/>
    <mergeCell ref="E333:E336"/>
    <mergeCell ref="F333:F336"/>
    <mergeCell ref="G333:G336"/>
    <mergeCell ref="AV344:AV345"/>
    <mergeCell ref="AR346:AR347"/>
    <mergeCell ref="AS346:AS347"/>
    <mergeCell ref="AT346:AT347"/>
    <mergeCell ref="AM344:AO345"/>
    <mergeCell ref="AP344:AQ345"/>
    <mergeCell ref="AR344:AR345"/>
    <mergeCell ref="AS344:AS345"/>
    <mergeCell ref="AT344:AT345"/>
    <mergeCell ref="AU344:AU345"/>
    <mergeCell ref="AD347:AD350"/>
    <mergeCell ref="AE347:AE350"/>
    <mergeCell ref="AF347:AF350"/>
    <mergeCell ref="AG347:AG350"/>
    <mergeCell ref="C344:AG344"/>
    <mergeCell ref="AR332:AR333"/>
    <mergeCell ref="AD333:AD336"/>
    <mergeCell ref="AE333:AE336"/>
    <mergeCell ref="H347:H350"/>
    <mergeCell ref="I347:I350"/>
    <mergeCell ref="J347:J350"/>
    <mergeCell ref="K347:K350"/>
    <mergeCell ref="X347:X350"/>
    <mergeCell ref="H361:H364"/>
    <mergeCell ref="I361:I364"/>
    <mergeCell ref="J361:J364"/>
    <mergeCell ref="K361:K364"/>
    <mergeCell ref="X361:X364"/>
    <mergeCell ref="Y347:Y350"/>
    <mergeCell ref="Z347:Z350"/>
    <mergeCell ref="AA347:AA350"/>
    <mergeCell ref="AB347:AB350"/>
    <mergeCell ref="AC347:AC350"/>
    <mergeCell ref="R347:R350"/>
    <mergeCell ref="S347:S350"/>
    <mergeCell ref="T347:T350"/>
    <mergeCell ref="U347:U350"/>
    <mergeCell ref="V347:V350"/>
    <mergeCell ref="W347:W350"/>
    <mergeCell ref="L347:L350"/>
    <mergeCell ref="M347:M350"/>
    <mergeCell ref="N347:N350"/>
    <mergeCell ref="O347:O350"/>
    <mergeCell ref="P347:P350"/>
    <mergeCell ref="Q347:Q350"/>
    <mergeCell ref="S361:S364"/>
    <mergeCell ref="T361:T364"/>
    <mergeCell ref="U361:U364"/>
    <mergeCell ref="V361:V364"/>
    <mergeCell ref="W361:W364"/>
    <mergeCell ref="N361:N364"/>
    <mergeCell ref="B361:B364"/>
    <mergeCell ref="C361:C364"/>
    <mergeCell ref="D361:D364"/>
    <mergeCell ref="E361:E364"/>
    <mergeCell ref="F361:F364"/>
    <mergeCell ref="G361:G364"/>
    <mergeCell ref="AV358:AV359"/>
    <mergeCell ref="AR360:AR361"/>
    <mergeCell ref="AS360:AS361"/>
    <mergeCell ref="AT360:AT361"/>
    <mergeCell ref="AM358:AO359"/>
    <mergeCell ref="AP358:AQ359"/>
    <mergeCell ref="AR358:AR359"/>
    <mergeCell ref="AS358:AS359"/>
    <mergeCell ref="AT358:AT359"/>
    <mergeCell ref="AU358:AU359"/>
    <mergeCell ref="AD361:AD364"/>
    <mergeCell ref="AE361:AE364"/>
    <mergeCell ref="AF361:AF364"/>
    <mergeCell ref="AG361:AG364"/>
    <mergeCell ref="C358:AG358"/>
    <mergeCell ref="Y361:Y364"/>
    <mergeCell ref="Z361:Z364"/>
    <mergeCell ref="AA361:AA364"/>
    <mergeCell ref="AB361:AB364"/>
    <mergeCell ref="AC361:AC364"/>
    <mergeCell ref="R361:R364"/>
    <mergeCell ref="O361:O364"/>
    <mergeCell ref="P361:P364"/>
    <mergeCell ref="Q361:Q364"/>
    <mergeCell ref="L361:L364"/>
    <mergeCell ref="M361:M364"/>
    <mergeCell ref="B375:B378"/>
    <mergeCell ref="C375:C378"/>
    <mergeCell ref="D375:D378"/>
    <mergeCell ref="E375:E378"/>
    <mergeCell ref="F375:F378"/>
    <mergeCell ref="G375:G378"/>
    <mergeCell ref="AV372:AV373"/>
    <mergeCell ref="AR374:AR375"/>
    <mergeCell ref="AS374:AS375"/>
    <mergeCell ref="AT374:AT375"/>
    <mergeCell ref="AM372:AO373"/>
    <mergeCell ref="AP372:AQ373"/>
    <mergeCell ref="AR372:AR373"/>
    <mergeCell ref="AS372:AS373"/>
    <mergeCell ref="AT372:AT373"/>
    <mergeCell ref="AU372:AU373"/>
    <mergeCell ref="AD375:AD378"/>
    <mergeCell ref="AE375:AE378"/>
    <mergeCell ref="AF375:AF378"/>
    <mergeCell ref="AG375:AG378"/>
    <mergeCell ref="C372:AG372"/>
    <mergeCell ref="AC375:AC378"/>
    <mergeCell ref="H375:H378"/>
    <mergeCell ref="I375:I378"/>
    <mergeCell ref="J375:J378"/>
    <mergeCell ref="K375:K378"/>
    <mergeCell ref="X375:X378"/>
    <mergeCell ref="AP374:AP377"/>
    <mergeCell ref="AQ374:AQ377"/>
    <mergeCell ref="Y375:Y378"/>
    <mergeCell ref="Z375:Z378"/>
    <mergeCell ref="AA375:AA378"/>
    <mergeCell ref="AB375:AB378"/>
    <mergeCell ref="R375:R378"/>
    <mergeCell ref="S375:S378"/>
    <mergeCell ref="T375:T378"/>
    <mergeCell ref="U375:U378"/>
    <mergeCell ref="V375:V378"/>
    <mergeCell ref="W375:W378"/>
    <mergeCell ref="L375:L378"/>
    <mergeCell ref="M375:M378"/>
    <mergeCell ref="N375:N378"/>
    <mergeCell ref="O375:O378"/>
    <mergeCell ref="P375:P378"/>
    <mergeCell ref="Q375:Q378"/>
    <mergeCell ref="S389:S392"/>
    <mergeCell ref="T389:T392"/>
    <mergeCell ref="U389:U392"/>
    <mergeCell ref="V389:V392"/>
    <mergeCell ref="W389:W392"/>
    <mergeCell ref="F389:F392"/>
    <mergeCell ref="G389:G392"/>
    <mergeCell ref="AV386:AV387"/>
    <mergeCell ref="AR388:AR389"/>
    <mergeCell ref="AS388:AS389"/>
    <mergeCell ref="AT388:AT389"/>
    <mergeCell ref="AM386:AO387"/>
    <mergeCell ref="AP386:AQ387"/>
    <mergeCell ref="AR386:AR387"/>
    <mergeCell ref="AS386:AS387"/>
    <mergeCell ref="AT386:AT387"/>
    <mergeCell ref="AU386:AU387"/>
    <mergeCell ref="AD389:AD392"/>
    <mergeCell ref="AE389:AE392"/>
    <mergeCell ref="AF389:AF392"/>
    <mergeCell ref="AG389:AG392"/>
    <mergeCell ref="C386:AG386"/>
    <mergeCell ref="Y389:Y392"/>
    <mergeCell ref="Z389:Z392"/>
    <mergeCell ref="AA389:AA392"/>
    <mergeCell ref="AB389:AB392"/>
    <mergeCell ref="AC389:AC392"/>
    <mergeCell ref="R389:R392"/>
    <mergeCell ref="M389:M392"/>
    <mergeCell ref="N389:N392"/>
    <mergeCell ref="O389:O392"/>
    <mergeCell ref="H389:H392"/>
    <mergeCell ref="I389:I392"/>
    <mergeCell ref="J389:J392"/>
    <mergeCell ref="K389:K392"/>
    <mergeCell ref="X389:X392"/>
    <mergeCell ref="I403:I406"/>
    <mergeCell ref="J403:J406"/>
    <mergeCell ref="K403:K406"/>
    <mergeCell ref="P389:P392"/>
    <mergeCell ref="Q389:Q392"/>
    <mergeCell ref="B403:B406"/>
    <mergeCell ref="C403:C406"/>
    <mergeCell ref="D403:D406"/>
    <mergeCell ref="E403:E406"/>
    <mergeCell ref="F403:F406"/>
    <mergeCell ref="G403:G406"/>
    <mergeCell ref="AV400:AV401"/>
    <mergeCell ref="AR402:AR403"/>
    <mergeCell ref="AS402:AS403"/>
    <mergeCell ref="AT402:AT403"/>
    <mergeCell ref="AM400:AO401"/>
    <mergeCell ref="AP400:AQ401"/>
    <mergeCell ref="AR400:AR401"/>
    <mergeCell ref="AS400:AS401"/>
    <mergeCell ref="AT400:AT401"/>
    <mergeCell ref="AU400:AU401"/>
    <mergeCell ref="AD403:AD406"/>
    <mergeCell ref="AE403:AE406"/>
    <mergeCell ref="AF403:AF406"/>
    <mergeCell ref="AG403:AG406"/>
    <mergeCell ref="C400:AG400"/>
    <mergeCell ref="L389:L392"/>
    <mergeCell ref="B389:B392"/>
    <mergeCell ref="C389:C392"/>
    <mergeCell ref="H403:H406"/>
    <mergeCell ref="D389:D392"/>
    <mergeCell ref="E389:E392"/>
    <mergeCell ref="Y403:Y406"/>
    <mergeCell ref="Z403:Z406"/>
    <mergeCell ref="AA403:AA406"/>
    <mergeCell ref="AB403:AB406"/>
    <mergeCell ref="AC403:AC406"/>
    <mergeCell ref="R403:R406"/>
    <mergeCell ref="S403:S406"/>
    <mergeCell ref="T403:T406"/>
    <mergeCell ref="U403:U406"/>
    <mergeCell ref="V403:V406"/>
    <mergeCell ref="W403:W406"/>
    <mergeCell ref="L403:L406"/>
    <mergeCell ref="M403:M406"/>
    <mergeCell ref="N403:N406"/>
    <mergeCell ref="O403:O406"/>
    <mergeCell ref="P403:P406"/>
    <mergeCell ref="Q403:Q406"/>
    <mergeCell ref="X403:X406"/>
    <mergeCell ref="B417:B420"/>
    <mergeCell ref="C417:C420"/>
    <mergeCell ref="D417:D420"/>
    <mergeCell ref="E417:E420"/>
    <mergeCell ref="F417:F420"/>
    <mergeCell ref="G417:G420"/>
    <mergeCell ref="AV414:AV415"/>
    <mergeCell ref="AR416:AR417"/>
    <mergeCell ref="AS416:AS417"/>
    <mergeCell ref="AT416:AT417"/>
    <mergeCell ref="AM414:AO415"/>
    <mergeCell ref="AP414:AQ415"/>
    <mergeCell ref="AR414:AR415"/>
    <mergeCell ref="AS414:AS415"/>
    <mergeCell ref="AT414:AT415"/>
    <mergeCell ref="AU414:AU415"/>
    <mergeCell ref="AD417:AD420"/>
    <mergeCell ref="AE417:AE420"/>
    <mergeCell ref="AF417:AF420"/>
    <mergeCell ref="AG417:AG420"/>
    <mergeCell ref="C414:AG414"/>
    <mergeCell ref="Y417:Y420"/>
    <mergeCell ref="Z417:Z420"/>
    <mergeCell ref="AA417:AA420"/>
    <mergeCell ref="AB417:AB420"/>
    <mergeCell ref="AC417:AC420"/>
    <mergeCell ref="R417:R420"/>
    <mergeCell ref="H417:H420"/>
    <mergeCell ref="I417:I420"/>
    <mergeCell ref="J417:J420"/>
    <mergeCell ref="X417:X420"/>
    <mergeCell ref="S417:S420"/>
    <mergeCell ref="B431:B434"/>
    <mergeCell ref="C431:C434"/>
    <mergeCell ref="D431:D434"/>
    <mergeCell ref="E431:E434"/>
    <mergeCell ref="F431:F434"/>
    <mergeCell ref="G431:G434"/>
    <mergeCell ref="AV428:AV429"/>
    <mergeCell ref="AR430:AR431"/>
    <mergeCell ref="AS430:AS431"/>
    <mergeCell ref="AT430:AT431"/>
    <mergeCell ref="AM428:AO429"/>
    <mergeCell ref="AP428:AQ429"/>
    <mergeCell ref="AR428:AR429"/>
    <mergeCell ref="AS428:AS429"/>
    <mergeCell ref="AT428:AT429"/>
    <mergeCell ref="AU428:AU429"/>
    <mergeCell ref="C428:AG428"/>
    <mergeCell ref="H431:H434"/>
    <mergeCell ref="I431:I434"/>
    <mergeCell ref="J431:J434"/>
    <mergeCell ref="AM430:AM433"/>
    <mergeCell ref="AN430:AN433"/>
    <mergeCell ref="AO430:AO433"/>
    <mergeCell ref="AP430:AP433"/>
    <mergeCell ref="AQ430:AQ433"/>
    <mergeCell ref="W431:W434"/>
    <mergeCell ref="L431:L434"/>
    <mergeCell ref="AA445:AA448"/>
    <mergeCell ref="V459:V462"/>
    <mergeCell ref="W459:W462"/>
    <mergeCell ref="AB445:AB448"/>
    <mergeCell ref="AC445:AC448"/>
    <mergeCell ref="R445:R448"/>
    <mergeCell ref="S445:S448"/>
    <mergeCell ref="T445:T448"/>
    <mergeCell ref="U445:U448"/>
    <mergeCell ref="V445:V448"/>
    <mergeCell ref="W445:W448"/>
    <mergeCell ref="L445:L448"/>
    <mergeCell ref="M445:M448"/>
    <mergeCell ref="N445:N448"/>
    <mergeCell ref="O445:O448"/>
    <mergeCell ref="P445:P448"/>
    <mergeCell ref="B445:B448"/>
    <mergeCell ref="C445:C448"/>
    <mergeCell ref="D445:D448"/>
    <mergeCell ref="E445:E448"/>
    <mergeCell ref="F445:F448"/>
    <mergeCell ref="H445:H448"/>
    <mergeCell ref="I445:I448"/>
    <mergeCell ref="AD472:AM472"/>
    <mergeCell ref="AN472:AQ472"/>
    <mergeCell ref="AD474:AQ474"/>
    <mergeCell ref="AM458:AM461"/>
    <mergeCell ref="AN458:AN461"/>
    <mergeCell ref="AO458:AO461"/>
    <mergeCell ref="AP458:AP461"/>
    <mergeCell ref="AQ458:AQ461"/>
    <mergeCell ref="AX466:AX467"/>
    <mergeCell ref="AY466:AY467"/>
    <mergeCell ref="B459:B462"/>
    <mergeCell ref="C459:C462"/>
    <mergeCell ref="D459:D462"/>
    <mergeCell ref="E459:E462"/>
    <mergeCell ref="F459:F462"/>
    <mergeCell ref="G459:G462"/>
    <mergeCell ref="H459:H462"/>
    <mergeCell ref="I459:I462"/>
    <mergeCell ref="J459:J462"/>
    <mergeCell ref="K459:K462"/>
    <mergeCell ref="AP479:AQ479"/>
    <mergeCell ref="AV473:AV474"/>
    <mergeCell ref="Z475:AC475"/>
    <mergeCell ref="K431:K434"/>
    <mergeCell ref="M431:M434"/>
    <mergeCell ref="N431:N434"/>
    <mergeCell ref="O431:O434"/>
    <mergeCell ref="P431:P434"/>
    <mergeCell ref="Q431:Q434"/>
    <mergeCell ref="AD431:AD434"/>
    <mergeCell ref="AE431:AE434"/>
    <mergeCell ref="AF431:AF434"/>
    <mergeCell ref="AG431:AG434"/>
    <mergeCell ref="C442:AG442"/>
    <mergeCell ref="J445:J448"/>
    <mergeCell ref="K445:K448"/>
    <mergeCell ref="X431:X434"/>
    <mergeCell ref="AP456:AQ457"/>
    <mergeCell ref="AR456:AR457"/>
    <mergeCell ref="AS456:AS457"/>
    <mergeCell ref="Z474:AC474"/>
    <mergeCell ref="AD459:AD462"/>
    <mergeCell ref="AE459:AE462"/>
    <mergeCell ref="AF459:AF462"/>
    <mergeCell ref="AG459:AG462"/>
    <mergeCell ref="X459:X462"/>
    <mergeCell ref="Y459:Y462"/>
    <mergeCell ref="Z459:Z462"/>
    <mergeCell ref="AA459:AA462"/>
    <mergeCell ref="AB459:AB462"/>
    <mergeCell ref="AC459:AC462"/>
    <mergeCell ref="V431:V434"/>
    <mergeCell ref="K417:K420"/>
    <mergeCell ref="R459:R462"/>
    <mergeCell ref="S459:S462"/>
    <mergeCell ref="T459:T462"/>
    <mergeCell ref="U459:U462"/>
    <mergeCell ref="L459:L462"/>
    <mergeCell ref="M459:M462"/>
    <mergeCell ref="N459:N462"/>
    <mergeCell ref="O459:O462"/>
    <mergeCell ref="P459:P462"/>
    <mergeCell ref="Q459:Q462"/>
    <mergeCell ref="G445:G448"/>
    <mergeCell ref="T417:T420"/>
    <mergeCell ref="U417:U420"/>
    <mergeCell ref="V417:V420"/>
    <mergeCell ref="BA40:BG40"/>
    <mergeCell ref="AV64:AV65"/>
    <mergeCell ref="AR66:AR67"/>
    <mergeCell ref="BA54:BG54"/>
    <mergeCell ref="AI52:AI53"/>
    <mergeCell ref="AJ52:AJ53"/>
    <mergeCell ref="AK52:AK53"/>
    <mergeCell ref="AL52:AL53"/>
    <mergeCell ref="AY42:AY43"/>
    <mergeCell ref="AX44:AX45"/>
    <mergeCell ref="AY44:AY45"/>
    <mergeCell ref="AX46:AX47"/>
    <mergeCell ref="AM52:AM55"/>
    <mergeCell ref="AN52:AN55"/>
    <mergeCell ref="AO52:AO55"/>
    <mergeCell ref="AP52:AP55"/>
    <mergeCell ref="AQ52:AQ55"/>
    <mergeCell ref="AP8:AQ9"/>
    <mergeCell ref="AR8:AR9"/>
    <mergeCell ref="AS8:AS9"/>
    <mergeCell ref="AD445:AD448"/>
    <mergeCell ref="AE445:AE448"/>
    <mergeCell ref="AF445:AF448"/>
    <mergeCell ref="AG445:AG448"/>
    <mergeCell ref="C456:AG456"/>
    <mergeCell ref="X445:X448"/>
    <mergeCell ref="Y445:Y448"/>
    <mergeCell ref="Z445:Z448"/>
    <mergeCell ref="Q445:Q448"/>
    <mergeCell ref="AV442:AV443"/>
    <mergeCell ref="W417:W420"/>
    <mergeCell ref="L417:L420"/>
    <mergeCell ref="M417:M420"/>
    <mergeCell ref="N417:N420"/>
    <mergeCell ref="O417:O420"/>
    <mergeCell ref="P417:P420"/>
    <mergeCell ref="Q417:Q420"/>
    <mergeCell ref="Y431:Y434"/>
    <mergeCell ref="Z431:Z434"/>
    <mergeCell ref="AA431:AA434"/>
    <mergeCell ref="AB431:AB434"/>
    <mergeCell ref="AC431:AC434"/>
    <mergeCell ref="R431:R434"/>
    <mergeCell ref="S431:S434"/>
    <mergeCell ref="T431:T434"/>
    <mergeCell ref="U431:U434"/>
    <mergeCell ref="AH8:AL9"/>
    <mergeCell ref="AH50:AL51"/>
    <mergeCell ref="AH52:AH53"/>
    <mergeCell ref="BA26:BG26"/>
    <mergeCell ref="AR24:AR25"/>
    <mergeCell ref="AS24:AS25"/>
    <mergeCell ref="AT24:AT25"/>
    <mergeCell ref="AX8:AY9"/>
    <mergeCell ref="AX10:AX11"/>
    <mergeCell ref="AY10:AY11"/>
    <mergeCell ref="AX14:AX15"/>
    <mergeCell ref="AY14:AY15"/>
    <mergeCell ref="AX16:AX17"/>
    <mergeCell ref="AY16:AY17"/>
    <mergeCell ref="AX18:AX19"/>
    <mergeCell ref="AY18:AY19"/>
    <mergeCell ref="AW8:AW9"/>
    <mergeCell ref="AR10:AR11"/>
    <mergeCell ref="BA12:BG12"/>
    <mergeCell ref="AX36:AY37"/>
    <mergeCell ref="AR22:AR23"/>
    <mergeCell ref="AS22:AS23"/>
    <mergeCell ref="AT22:AT23"/>
    <mergeCell ref="AU22:AU23"/>
    <mergeCell ref="AV22:AV23"/>
    <mergeCell ref="AT8:AT9"/>
    <mergeCell ref="AU8:AU9"/>
    <mergeCell ref="AV8:AV9"/>
    <mergeCell ref="AS10:AS11"/>
    <mergeCell ref="AX22:AY23"/>
    <mergeCell ref="AX24:AX25"/>
    <mergeCell ref="AY24:AY25"/>
    <mergeCell ref="AX28:AX29"/>
    <mergeCell ref="AY28:AY29"/>
    <mergeCell ref="AX30:AX31"/>
    <mergeCell ref="AY30:AY31"/>
    <mergeCell ref="AX32:AX33"/>
    <mergeCell ref="AY32:AY33"/>
    <mergeCell ref="AX38:AX39"/>
    <mergeCell ref="AY38:AY39"/>
    <mergeCell ref="AR444:AR445"/>
    <mergeCell ref="AS444:AS445"/>
    <mergeCell ref="AT444:AT445"/>
    <mergeCell ref="AP442:AQ443"/>
    <mergeCell ref="AR442:AR443"/>
    <mergeCell ref="AX42:AX43"/>
    <mergeCell ref="AV260:AV261"/>
    <mergeCell ref="AR262:AR263"/>
    <mergeCell ref="AS262:AS263"/>
    <mergeCell ref="AT262:AT263"/>
    <mergeCell ref="AP260:AQ261"/>
    <mergeCell ref="AR260:AR261"/>
    <mergeCell ref="AS260:AS261"/>
    <mergeCell ref="AT260:AT261"/>
    <mergeCell ref="AU260:AU261"/>
    <mergeCell ref="AS178:AS179"/>
    <mergeCell ref="AT178:AT179"/>
    <mergeCell ref="AP176:AQ177"/>
    <mergeCell ref="AY52:AY53"/>
    <mergeCell ref="AX92:AY93"/>
    <mergeCell ref="AV274:AV275"/>
    <mergeCell ref="AX56:AX57"/>
    <mergeCell ref="AY56:AY57"/>
    <mergeCell ref="AX58:AX59"/>
    <mergeCell ref="AY58:AY59"/>
    <mergeCell ref="AX60:AX61"/>
    <mergeCell ref="AY60:AY61"/>
    <mergeCell ref="AY46:AY47"/>
    <mergeCell ref="AH36:AL37"/>
    <mergeCell ref="AH38:AH39"/>
    <mergeCell ref="AI38:AI39"/>
    <mergeCell ref="AJ38:AJ39"/>
    <mergeCell ref="AK38:AK39"/>
    <mergeCell ref="AL38:AL39"/>
    <mergeCell ref="AX50:AY51"/>
    <mergeCell ref="AX52:AX53"/>
    <mergeCell ref="AX94:AX95"/>
    <mergeCell ref="AY94:AY95"/>
    <mergeCell ref="BA96:BG96"/>
    <mergeCell ref="AX64:AY65"/>
    <mergeCell ref="AX66:AX67"/>
    <mergeCell ref="AY66:AY67"/>
    <mergeCell ref="BA68:BG68"/>
    <mergeCell ref="AX70:AX71"/>
    <mergeCell ref="AY70:AY71"/>
    <mergeCell ref="AX72:AX73"/>
    <mergeCell ref="AY72:AY73"/>
    <mergeCell ref="AX74:AX75"/>
    <mergeCell ref="AY74:AY75"/>
    <mergeCell ref="AH64:AL65"/>
    <mergeCell ref="AH66:AH67"/>
    <mergeCell ref="AI66:AI67"/>
    <mergeCell ref="AJ66:AJ67"/>
    <mergeCell ref="AK66:AK67"/>
    <mergeCell ref="AM66:AM69"/>
    <mergeCell ref="AN66:AN69"/>
    <mergeCell ref="AO66:AO69"/>
    <mergeCell ref="AP66:AP69"/>
    <mergeCell ref="AQ66:AQ69"/>
    <mergeCell ref="AU64:AU65"/>
    <mergeCell ref="AM94:AM97"/>
    <mergeCell ref="AN94:AN97"/>
    <mergeCell ref="AO94:AO97"/>
    <mergeCell ref="AP94:AP97"/>
    <mergeCell ref="AQ94:AQ97"/>
    <mergeCell ref="AL66:AL67"/>
    <mergeCell ref="AX98:AX99"/>
    <mergeCell ref="AY98:AY99"/>
    <mergeCell ref="AX100:AX101"/>
    <mergeCell ref="AY100:AY101"/>
    <mergeCell ref="AX102:AX103"/>
    <mergeCell ref="AY102:AY103"/>
    <mergeCell ref="AH106:AL107"/>
    <mergeCell ref="AX106:AY107"/>
    <mergeCell ref="AH108:AH109"/>
    <mergeCell ref="AI108:AI109"/>
    <mergeCell ref="AJ108:AJ109"/>
    <mergeCell ref="AK108:AK109"/>
    <mergeCell ref="AL108:AL109"/>
    <mergeCell ref="AX108:AX109"/>
    <mergeCell ref="AY108:AY109"/>
    <mergeCell ref="AV106:AV107"/>
    <mergeCell ref="AM106:AO107"/>
    <mergeCell ref="AP106:AQ107"/>
    <mergeCell ref="AR106:AR107"/>
    <mergeCell ref="AS106:AS107"/>
    <mergeCell ref="AT106:AT107"/>
    <mergeCell ref="AU106:AU107"/>
    <mergeCell ref="AM80:AM83"/>
    <mergeCell ref="AN80:AN83"/>
    <mergeCell ref="AO80:AO83"/>
    <mergeCell ref="BA110:BG110"/>
    <mergeCell ref="AX112:AX113"/>
    <mergeCell ref="AY112:AY113"/>
    <mergeCell ref="AX114:AX115"/>
    <mergeCell ref="AY114:AY115"/>
    <mergeCell ref="AX116:AX117"/>
    <mergeCell ref="AY116:AY117"/>
    <mergeCell ref="AH120:AL121"/>
    <mergeCell ref="AX120:AY121"/>
    <mergeCell ref="AH122:AH123"/>
    <mergeCell ref="AI122:AI123"/>
    <mergeCell ref="AJ122:AJ123"/>
    <mergeCell ref="AK122:AK123"/>
    <mergeCell ref="AL122:AL123"/>
    <mergeCell ref="AX122:AX123"/>
    <mergeCell ref="AY122:AY123"/>
    <mergeCell ref="BA124:BG124"/>
    <mergeCell ref="AR120:AR121"/>
    <mergeCell ref="AS120:AS121"/>
    <mergeCell ref="AT120:AT121"/>
    <mergeCell ref="AM108:AM111"/>
    <mergeCell ref="AN108:AN111"/>
    <mergeCell ref="AO108:AO111"/>
    <mergeCell ref="AP108:AP111"/>
    <mergeCell ref="AQ108:AQ111"/>
    <mergeCell ref="AM122:AM125"/>
    <mergeCell ref="AN122:AN125"/>
    <mergeCell ref="AO122:AO125"/>
    <mergeCell ref="AP122:AP125"/>
    <mergeCell ref="AQ122:AQ125"/>
    <mergeCell ref="AX126:AX127"/>
    <mergeCell ref="AY126:AY127"/>
    <mergeCell ref="AX128:AX129"/>
    <mergeCell ref="AY128:AY129"/>
    <mergeCell ref="AX130:AX131"/>
    <mergeCell ref="AY130:AY131"/>
    <mergeCell ref="AH134:AL135"/>
    <mergeCell ref="AX134:AY135"/>
    <mergeCell ref="AH136:AH137"/>
    <mergeCell ref="AI136:AI137"/>
    <mergeCell ref="AJ136:AJ137"/>
    <mergeCell ref="AK136:AK137"/>
    <mergeCell ref="AL136:AL137"/>
    <mergeCell ref="AR136:AR137"/>
    <mergeCell ref="AS136:AS137"/>
    <mergeCell ref="AT136:AT137"/>
    <mergeCell ref="AX136:AX137"/>
    <mergeCell ref="AY136:AY137"/>
    <mergeCell ref="AM134:AO135"/>
    <mergeCell ref="AP134:AQ135"/>
    <mergeCell ref="AR134:AR135"/>
    <mergeCell ref="AS134:AS135"/>
    <mergeCell ref="AT134:AT135"/>
    <mergeCell ref="AU134:AU135"/>
    <mergeCell ref="AV134:AV135"/>
    <mergeCell ref="BA138:BG138"/>
    <mergeCell ref="AX140:AX141"/>
    <mergeCell ref="AY140:AY141"/>
    <mergeCell ref="AX142:AX143"/>
    <mergeCell ref="AY142:AY143"/>
    <mergeCell ref="AX144:AX145"/>
    <mergeCell ref="AY144:AY145"/>
    <mergeCell ref="AH148:AL149"/>
    <mergeCell ref="AX148:AY149"/>
    <mergeCell ref="AH150:AH151"/>
    <mergeCell ref="AI150:AI151"/>
    <mergeCell ref="AJ150:AJ151"/>
    <mergeCell ref="AK150:AK151"/>
    <mergeCell ref="AL150:AL151"/>
    <mergeCell ref="AX150:AX151"/>
    <mergeCell ref="AY150:AY151"/>
    <mergeCell ref="BA152:BG152"/>
    <mergeCell ref="AM150:AM153"/>
    <mergeCell ref="AN150:AN153"/>
    <mergeCell ref="AO150:AO153"/>
    <mergeCell ref="AP150:AP153"/>
    <mergeCell ref="AQ150:AQ153"/>
    <mergeCell ref="AM136:AM139"/>
    <mergeCell ref="AN136:AN139"/>
    <mergeCell ref="AO136:AO139"/>
    <mergeCell ref="AP136:AP139"/>
    <mergeCell ref="AQ136:AQ139"/>
    <mergeCell ref="AV176:AV177"/>
    <mergeCell ref="AR178:AR179"/>
    <mergeCell ref="AM164:AM167"/>
    <mergeCell ref="AN164:AN167"/>
    <mergeCell ref="AO164:AO167"/>
    <mergeCell ref="AP164:AP167"/>
    <mergeCell ref="AQ164:AQ167"/>
    <mergeCell ref="AM178:AM181"/>
    <mergeCell ref="AN178:AN181"/>
    <mergeCell ref="AO178:AO181"/>
    <mergeCell ref="AX154:AX155"/>
    <mergeCell ref="AY154:AY155"/>
    <mergeCell ref="AX156:AX157"/>
    <mergeCell ref="AY156:AY157"/>
    <mergeCell ref="AX158:AX159"/>
    <mergeCell ref="AY158:AY159"/>
    <mergeCell ref="AH162:AL163"/>
    <mergeCell ref="AX162:AY163"/>
    <mergeCell ref="AH164:AH165"/>
    <mergeCell ref="AI164:AI165"/>
    <mergeCell ref="AJ164:AJ165"/>
    <mergeCell ref="AK164:AK165"/>
    <mergeCell ref="AL164:AL165"/>
    <mergeCell ref="AX164:AX165"/>
    <mergeCell ref="AY164:AY165"/>
    <mergeCell ref="AV162:AV163"/>
    <mergeCell ref="AM176:AO177"/>
    <mergeCell ref="AR176:AR177"/>
    <mergeCell ref="AS176:AS177"/>
    <mergeCell ref="AT176:AT177"/>
    <mergeCell ref="AR164:AR165"/>
    <mergeCell ref="AS164:AS165"/>
    <mergeCell ref="AX182:AX183"/>
    <mergeCell ref="AY182:AY183"/>
    <mergeCell ref="AX184:AX185"/>
    <mergeCell ref="AY184:AY185"/>
    <mergeCell ref="AX186:AX187"/>
    <mergeCell ref="AY186:AY187"/>
    <mergeCell ref="AH190:AL191"/>
    <mergeCell ref="AX190:AY191"/>
    <mergeCell ref="AH192:AH193"/>
    <mergeCell ref="AI192:AI193"/>
    <mergeCell ref="AJ192:AJ193"/>
    <mergeCell ref="AK192:AK193"/>
    <mergeCell ref="AL192:AL193"/>
    <mergeCell ref="AX192:AX193"/>
    <mergeCell ref="AY192:AY193"/>
    <mergeCell ref="BA166:BG166"/>
    <mergeCell ref="AX168:AX169"/>
    <mergeCell ref="AY168:AY169"/>
    <mergeCell ref="AX170:AX171"/>
    <mergeCell ref="AY170:AY171"/>
    <mergeCell ref="AX172:AX173"/>
    <mergeCell ref="AY172:AY173"/>
    <mergeCell ref="AH176:AL177"/>
    <mergeCell ref="AX176:AY177"/>
    <mergeCell ref="AH178:AH179"/>
    <mergeCell ref="AI178:AI179"/>
    <mergeCell ref="AJ178:AJ179"/>
    <mergeCell ref="AK178:AK179"/>
    <mergeCell ref="AL178:AL179"/>
    <mergeCell ref="AX178:AX179"/>
    <mergeCell ref="AY178:AY179"/>
    <mergeCell ref="BA180:BG180"/>
    <mergeCell ref="AX210:AX211"/>
    <mergeCell ref="AY210:AY211"/>
    <mergeCell ref="AX212:AX213"/>
    <mergeCell ref="AY212:AY213"/>
    <mergeCell ref="AX214:AX215"/>
    <mergeCell ref="AY214:AY215"/>
    <mergeCell ref="AH218:AL219"/>
    <mergeCell ref="AX218:AY219"/>
    <mergeCell ref="AH220:AH221"/>
    <mergeCell ref="AI220:AI221"/>
    <mergeCell ref="AJ220:AJ221"/>
    <mergeCell ref="AK220:AK221"/>
    <mergeCell ref="AL220:AL221"/>
    <mergeCell ref="AX220:AX221"/>
    <mergeCell ref="AY220:AY221"/>
    <mergeCell ref="BA194:BG194"/>
    <mergeCell ref="AX196:AX197"/>
    <mergeCell ref="AY196:AY197"/>
    <mergeCell ref="AX198:AX199"/>
    <mergeCell ref="AY198:AY199"/>
    <mergeCell ref="AX200:AX201"/>
    <mergeCell ref="AY200:AY201"/>
    <mergeCell ref="AH204:AL205"/>
    <mergeCell ref="AX204:AY205"/>
    <mergeCell ref="AH206:AH207"/>
    <mergeCell ref="AI206:AI207"/>
    <mergeCell ref="AJ206:AJ207"/>
    <mergeCell ref="AK206:AK207"/>
    <mergeCell ref="AL206:AL207"/>
    <mergeCell ref="AX206:AX207"/>
    <mergeCell ref="AY206:AY207"/>
    <mergeCell ref="BA208:BG208"/>
    <mergeCell ref="AX238:AX239"/>
    <mergeCell ref="AY238:AY239"/>
    <mergeCell ref="AX240:AX241"/>
    <mergeCell ref="AY240:AY241"/>
    <mergeCell ref="AX242:AX243"/>
    <mergeCell ref="AY242:AY243"/>
    <mergeCell ref="AH246:AL247"/>
    <mergeCell ref="AX246:AY247"/>
    <mergeCell ref="AH248:AH249"/>
    <mergeCell ref="AI248:AI249"/>
    <mergeCell ref="AJ248:AJ249"/>
    <mergeCell ref="AK248:AK249"/>
    <mergeCell ref="AL248:AL249"/>
    <mergeCell ref="AX248:AX249"/>
    <mergeCell ref="AY248:AY249"/>
    <mergeCell ref="BA222:BG222"/>
    <mergeCell ref="AX224:AX225"/>
    <mergeCell ref="AY224:AY225"/>
    <mergeCell ref="AX226:AX227"/>
    <mergeCell ref="AY226:AY227"/>
    <mergeCell ref="AX228:AX229"/>
    <mergeCell ref="AY228:AY229"/>
    <mergeCell ref="AH232:AL233"/>
    <mergeCell ref="AX232:AY233"/>
    <mergeCell ref="AH234:AH235"/>
    <mergeCell ref="AI234:AI235"/>
    <mergeCell ref="AJ234:AJ235"/>
    <mergeCell ref="AK234:AK235"/>
    <mergeCell ref="AL234:AL235"/>
    <mergeCell ref="AX234:AX235"/>
    <mergeCell ref="AY234:AY235"/>
    <mergeCell ref="BA236:BG236"/>
    <mergeCell ref="BA250:BG250"/>
    <mergeCell ref="AX252:AX253"/>
    <mergeCell ref="AY252:AY253"/>
    <mergeCell ref="AX254:AX255"/>
    <mergeCell ref="AY254:AY255"/>
    <mergeCell ref="AX256:AX257"/>
    <mergeCell ref="AY256:AY257"/>
    <mergeCell ref="AH260:AL261"/>
    <mergeCell ref="AX260:AY261"/>
    <mergeCell ref="AH262:AH263"/>
    <mergeCell ref="AI262:AI263"/>
    <mergeCell ref="AJ262:AJ263"/>
    <mergeCell ref="AK262:AK263"/>
    <mergeCell ref="AL262:AL263"/>
    <mergeCell ref="AX262:AX263"/>
    <mergeCell ref="AY262:AY263"/>
    <mergeCell ref="BA264:BG264"/>
    <mergeCell ref="AM248:AM251"/>
    <mergeCell ref="AN248:AN251"/>
    <mergeCell ref="AO248:AO251"/>
    <mergeCell ref="AP248:AP251"/>
    <mergeCell ref="AQ248:AQ251"/>
    <mergeCell ref="AM262:AM265"/>
    <mergeCell ref="AN262:AN265"/>
    <mergeCell ref="AO262:AO265"/>
    <mergeCell ref="AP262:AP265"/>
    <mergeCell ref="AQ262:AQ265"/>
    <mergeCell ref="AM260:AO261"/>
    <mergeCell ref="AM290:AM293"/>
    <mergeCell ref="AN290:AN293"/>
    <mergeCell ref="AO290:AO293"/>
    <mergeCell ref="AP290:AP293"/>
    <mergeCell ref="AQ290:AQ293"/>
    <mergeCell ref="AX266:AX267"/>
    <mergeCell ref="AY266:AY267"/>
    <mergeCell ref="AX268:AX269"/>
    <mergeCell ref="AY268:AY269"/>
    <mergeCell ref="AX270:AX271"/>
    <mergeCell ref="AY270:AY271"/>
    <mergeCell ref="AH274:AL275"/>
    <mergeCell ref="AX274:AY275"/>
    <mergeCell ref="AH276:AH277"/>
    <mergeCell ref="AI276:AI277"/>
    <mergeCell ref="AJ276:AJ277"/>
    <mergeCell ref="AK276:AK277"/>
    <mergeCell ref="AL276:AL277"/>
    <mergeCell ref="AX276:AX277"/>
    <mergeCell ref="AY276:AY277"/>
    <mergeCell ref="AR276:AR277"/>
    <mergeCell ref="AS276:AS277"/>
    <mergeCell ref="AT276:AT277"/>
    <mergeCell ref="AM274:AO275"/>
    <mergeCell ref="AP274:AQ275"/>
    <mergeCell ref="AR274:AR275"/>
    <mergeCell ref="AS274:AS275"/>
    <mergeCell ref="AT274:AT275"/>
    <mergeCell ref="AU274:AU275"/>
    <mergeCell ref="AN276:AN279"/>
    <mergeCell ref="AO276:AO279"/>
    <mergeCell ref="AP276:AP279"/>
    <mergeCell ref="AX294:AX295"/>
    <mergeCell ref="AY294:AY295"/>
    <mergeCell ref="AX296:AX297"/>
    <mergeCell ref="AY296:AY297"/>
    <mergeCell ref="AX298:AX299"/>
    <mergeCell ref="AY298:AY299"/>
    <mergeCell ref="AH302:AL303"/>
    <mergeCell ref="AX302:AY303"/>
    <mergeCell ref="AH304:AH305"/>
    <mergeCell ref="AI304:AI305"/>
    <mergeCell ref="AJ304:AJ305"/>
    <mergeCell ref="AK304:AK305"/>
    <mergeCell ref="AL304:AL305"/>
    <mergeCell ref="AX304:AX305"/>
    <mergeCell ref="AY304:AY305"/>
    <mergeCell ref="BA278:BG278"/>
    <mergeCell ref="AX280:AX281"/>
    <mergeCell ref="AY280:AY281"/>
    <mergeCell ref="AX282:AX283"/>
    <mergeCell ref="AY282:AY283"/>
    <mergeCell ref="AX284:AX285"/>
    <mergeCell ref="AY284:AY285"/>
    <mergeCell ref="AH288:AL289"/>
    <mergeCell ref="AX288:AY289"/>
    <mergeCell ref="AH290:AH291"/>
    <mergeCell ref="AI290:AI291"/>
    <mergeCell ref="AJ290:AJ291"/>
    <mergeCell ref="AK290:AK291"/>
    <mergeCell ref="AL290:AL291"/>
    <mergeCell ref="AX290:AX291"/>
    <mergeCell ref="AY290:AY291"/>
    <mergeCell ref="BA292:BG292"/>
    <mergeCell ref="BA306:BG306"/>
    <mergeCell ref="AX308:AX309"/>
    <mergeCell ref="AY308:AY309"/>
    <mergeCell ref="AX310:AX311"/>
    <mergeCell ref="AY310:AY311"/>
    <mergeCell ref="AX312:AX313"/>
    <mergeCell ref="AY312:AY313"/>
    <mergeCell ref="AH316:AL317"/>
    <mergeCell ref="AX316:AY317"/>
    <mergeCell ref="AH318:AH319"/>
    <mergeCell ref="AI318:AI319"/>
    <mergeCell ref="AJ318:AJ319"/>
    <mergeCell ref="AK318:AK319"/>
    <mergeCell ref="AL318:AL319"/>
    <mergeCell ref="AX318:AX319"/>
    <mergeCell ref="AY318:AY319"/>
    <mergeCell ref="BA320:BG320"/>
    <mergeCell ref="AM304:AM307"/>
    <mergeCell ref="AN304:AN307"/>
    <mergeCell ref="AO304:AO307"/>
    <mergeCell ref="AP304:AP307"/>
    <mergeCell ref="AQ304:AQ307"/>
    <mergeCell ref="AM318:AM321"/>
    <mergeCell ref="AN318:AN321"/>
    <mergeCell ref="AO318:AO321"/>
    <mergeCell ref="AP318:AP321"/>
    <mergeCell ref="AQ318:AQ321"/>
    <mergeCell ref="AX322:AX323"/>
    <mergeCell ref="AY322:AY323"/>
    <mergeCell ref="AX324:AX325"/>
    <mergeCell ref="AY324:AY325"/>
    <mergeCell ref="AX326:AX327"/>
    <mergeCell ref="AY326:AY327"/>
    <mergeCell ref="AH330:AL331"/>
    <mergeCell ref="AX330:AY331"/>
    <mergeCell ref="AH332:AH333"/>
    <mergeCell ref="AI332:AI333"/>
    <mergeCell ref="AJ332:AJ333"/>
    <mergeCell ref="AK332:AK333"/>
    <mergeCell ref="AL332:AL333"/>
    <mergeCell ref="AX332:AX333"/>
    <mergeCell ref="AY332:AY333"/>
    <mergeCell ref="AV330:AV331"/>
    <mergeCell ref="AS332:AS333"/>
    <mergeCell ref="AT332:AT333"/>
    <mergeCell ref="AM330:AO331"/>
    <mergeCell ref="AP330:AQ331"/>
    <mergeCell ref="AR330:AR331"/>
    <mergeCell ref="AS330:AS331"/>
    <mergeCell ref="AT330:AT331"/>
    <mergeCell ref="AU330:AU331"/>
    <mergeCell ref="BA334:BG334"/>
    <mergeCell ref="AX336:AX337"/>
    <mergeCell ref="AY336:AY337"/>
    <mergeCell ref="AX338:AX339"/>
    <mergeCell ref="AY338:AY339"/>
    <mergeCell ref="AX340:AX341"/>
    <mergeCell ref="AY340:AY341"/>
    <mergeCell ref="AH344:AL345"/>
    <mergeCell ref="AX344:AY345"/>
    <mergeCell ref="AH346:AH347"/>
    <mergeCell ref="AI346:AI347"/>
    <mergeCell ref="AJ346:AJ347"/>
    <mergeCell ref="AK346:AK347"/>
    <mergeCell ref="AL346:AL347"/>
    <mergeCell ref="AX346:AX347"/>
    <mergeCell ref="AY346:AY347"/>
    <mergeCell ref="BA348:BG348"/>
    <mergeCell ref="AM332:AM335"/>
    <mergeCell ref="AN332:AN335"/>
    <mergeCell ref="AO332:AO335"/>
    <mergeCell ref="AP332:AP335"/>
    <mergeCell ref="AQ332:AQ335"/>
    <mergeCell ref="AX350:AX351"/>
    <mergeCell ref="AY350:AY351"/>
    <mergeCell ref="AX352:AX353"/>
    <mergeCell ref="AY352:AY353"/>
    <mergeCell ref="AX354:AX355"/>
    <mergeCell ref="AY354:AY355"/>
    <mergeCell ref="AH358:AL359"/>
    <mergeCell ref="AX358:AY359"/>
    <mergeCell ref="AH360:AH361"/>
    <mergeCell ref="AI360:AI361"/>
    <mergeCell ref="AJ360:AJ361"/>
    <mergeCell ref="AK360:AK361"/>
    <mergeCell ref="AL360:AL361"/>
    <mergeCell ref="AX360:AX361"/>
    <mergeCell ref="AY360:AY361"/>
    <mergeCell ref="BA362:BG362"/>
    <mergeCell ref="AX364:AX365"/>
    <mergeCell ref="AY364:AY365"/>
    <mergeCell ref="AX366:AX367"/>
    <mergeCell ref="AY366:AY367"/>
    <mergeCell ref="AX368:AX369"/>
    <mergeCell ref="AY368:AY369"/>
    <mergeCell ref="AH372:AL373"/>
    <mergeCell ref="AX372:AY373"/>
    <mergeCell ref="AH374:AH375"/>
    <mergeCell ref="AI374:AI375"/>
    <mergeCell ref="AJ374:AJ375"/>
    <mergeCell ref="AK374:AK375"/>
    <mergeCell ref="AL374:AL375"/>
    <mergeCell ref="AX374:AX375"/>
    <mergeCell ref="AY374:AY375"/>
    <mergeCell ref="BA376:BG376"/>
    <mergeCell ref="AX378:AX379"/>
    <mergeCell ref="AY378:AY379"/>
    <mergeCell ref="AX380:AX381"/>
    <mergeCell ref="AY380:AY381"/>
    <mergeCell ref="AM374:AM377"/>
    <mergeCell ref="AN374:AN377"/>
    <mergeCell ref="AO374:AO377"/>
    <mergeCell ref="AX382:AX383"/>
    <mergeCell ref="AY382:AY383"/>
    <mergeCell ref="AH386:AL387"/>
    <mergeCell ref="AX386:AY387"/>
    <mergeCell ref="AH388:AH389"/>
    <mergeCell ref="AI388:AI389"/>
    <mergeCell ref="AJ388:AJ389"/>
    <mergeCell ref="AK388:AK389"/>
    <mergeCell ref="AL388:AL389"/>
    <mergeCell ref="AX388:AX389"/>
    <mergeCell ref="AY388:AY389"/>
    <mergeCell ref="AM388:AM391"/>
    <mergeCell ref="AN388:AN391"/>
    <mergeCell ref="AO388:AO391"/>
    <mergeCell ref="AP388:AP391"/>
    <mergeCell ref="AQ388:AQ391"/>
    <mergeCell ref="BA390:BG390"/>
    <mergeCell ref="AX392:AX393"/>
    <mergeCell ref="AY392:AY393"/>
    <mergeCell ref="AX394:AX395"/>
    <mergeCell ref="AY394:AY395"/>
    <mergeCell ref="AX396:AX397"/>
    <mergeCell ref="AY396:AY397"/>
    <mergeCell ref="AH400:AL401"/>
    <mergeCell ref="AX400:AY401"/>
    <mergeCell ref="AH402:AH403"/>
    <mergeCell ref="AI402:AI403"/>
    <mergeCell ref="AJ402:AJ403"/>
    <mergeCell ref="AK402:AK403"/>
    <mergeCell ref="AL402:AL403"/>
    <mergeCell ref="AX402:AX403"/>
    <mergeCell ref="AY402:AY403"/>
    <mergeCell ref="BA404:BG404"/>
    <mergeCell ref="AM402:AM405"/>
    <mergeCell ref="AN402:AN405"/>
    <mergeCell ref="AO402:AO405"/>
    <mergeCell ref="AP402:AP405"/>
    <mergeCell ref="AQ402:AQ405"/>
    <mergeCell ref="AX406:AX407"/>
    <mergeCell ref="AY406:AY407"/>
    <mergeCell ref="AX408:AX409"/>
    <mergeCell ref="AY408:AY409"/>
    <mergeCell ref="AX410:AX411"/>
    <mergeCell ref="AY410:AY411"/>
    <mergeCell ref="AH414:AL415"/>
    <mergeCell ref="AX414:AY415"/>
    <mergeCell ref="AH416:AH417"/>
    <mergeCell ref="AI416:AI417"/>
    <mergeCell ref="AJ416:AJ417"/>
    <mergeCell ref="AK416:AK417"/>
    <mergeCell ref="AL416:AL417"/>
    <mergeCell ref="AX416:AX417"/>
    <mergeCell ref="AY416:AY417"/>
    <mergeCell ref="AM416:AM419"/>
    <mergeCell ref="AN416:AN419"/>
    <mergeCell ref="AO416:AO419"/>
    <mergeCell ref="AP416:AP419"/>
    <mergeCell ref="AQ416:AQ419"/>
    <mergeCell ref="BA418:BG418"/>
    <mergeCell ref="AX420:AX421"/>
    <mergeCell ref="AY420:AY421"/>
    <mergeCell ref="AX422:AX423"/>
    <mergeCell ref="AY422:AY423"/>
    <mergeCell ref="AX424:AX425"/>
    <mergeCell ref="AY424:AY425"/>
    <mergeCell ref="AH428:AL429"/>
    <mergeCell ref="AX428:AY429"/>
    <mergeCell ref="AH430:AH431"/>
    <mergeCell ref="AI430:AI431"/>
    <mergeCell ref="AJ430:AJ431"/>
    <mergeCell ref="AK430:AK431"/>
    <mergeCell ref="AL430:AL431"/>
    <mergeCell ref="AX430:AX431"/>
    <mergeCell ref="AY430:AY431"/>
    <mergeCell ref="BA432:BG432"/>
    <mergeCell ref="AX434:AX435"/>
    <mergeCell ref="AY434:AY435"/>
    <mergeCell ref="AX436:AX437"/>
    <mergeCell ref="AY436:AY437"/>
    <mergeCell ref="AX438:AX439"/>
    <mergeCell ref="AY438:AY439"/>
    <mergeCell ref="AH442:AL443"/>
    <mergeCell ref="AX442:AY443"/>
    <mergeCell ref="AH444:AH445"/>
    <mergeCell ref="AI444:AI445"/>
    <mergeCell ref="AJ444:AJ445"/>
    <mergeCell ref="AK444:AK445"/>
    <mergeCell ref="AL444:AL445"/>
    <mergeCell ref="AX444:AX445"/>
    <mergeCell ref="AY444:AY445"/>
    <mergeCell ref="AS442:AS443"/>
    <mergeCell ref="AT442:AT443"/>
    <mergeCell ref="AU442:AU443"/>
    <mergeCell ref="AM442:AO443"/>
    <mergeCell ref="AM444:AM447"/>
    <mergeCell ref="AN444:AN447"/>
    <mergeCell ref="AO444:AO447"/>
    <mergeCell ref="AP444:AP447"/>
    <mergeCell ref="AQ444:AQ447"/>
    <mergeCell ref="AZ473:AZ474"/>
    <mergeCell ref="BA446:BG446"/>
    <mergeCell ref="AX448:AX449"/>
    <mergeCell ref="AY448:AY449"/>
    <mergeCell ref="AX450:AX451"/>
    <mergeCell ref="AY450:AY451"/>
    <mergeCell ref="AX452:AX453"/>
    <mergeCell ref="AY452:AY453"/>
    <mergeCell ref="AH456:AL457"/>
    <mergeCell ref="AX456:AY457"/>
    <mergeCell ref="AH458:AH459"/>
    <mergeCell ref="AI458:AI459"/>
    <mergeCell ref="AJ458:AJ459"/>
    <mergeCell ref="AK458:AK459"/>
    <mergeCell ref="AL458:AL459"/>
    <mergeCell ref="AX458:AX459"/>
    <mergeCell ref="AY458:AY459"/>
    <mergeCell ref="BA460:BG460"/>
    <mergeCell ref="AV456:AV457"/>
    <mergeCell ref="AM456:AO457"/>
    <mergeCell ref="AW473:AW474"/>
    <mergeCell ref="AX473:AX474"/>
    <mergeCell ref="AY473:AY474"/>
    <mergeCell ref="AX462:AX463"/>
    <mergeCell ref="AY462:AY463"/>
    <mergeCell ref="AX464:AX465"/>
    <mergeCell ref="AY464:AY465"/>
    <mergeCell ref="AT456:AT457"/>
    <mergeCell ref="AU456:AU457"/>
    <mergeCell ref="AR458:AR459"/>
    <mergeCell ref="AS458:AS459"/>
    <mergeCell ref="AT458:AT459"/>
    <mergeCell ref="AQ178:AQ181"/>
    <mergeCell ref="AM192:AM195"/>
    <mergeCell ref="AN192:AN195"/>
    <mergeCell ref="AO192:AO195"/>
    <mergeCell ref="AP192:AP195"/>
    <mergeCell ref="AQ192:AQ195"/>
    <mergeCell ref="AM206:AM209"/>
    <mergeCell ref="AN206:AN209"/>
    <mergeCell ref="AO206:AO209"/>
    <mergeCell ref="AP206:AP209"/>
    <mergeCell ref="AQ206:AQ209"/>
    <mergeCell ref="AM220:AM223"/>
    <mergeCell ref="AN220:AN223"/>
    <mergeCell ref="AO220:AO223"/>
    <mergeCell ref="AP220:AP223"/>
    <mergeCell ref="AQ220:AQ223"/>
    <mergeCell ref="AM234:AM237"/>
    <mergeCell ref="AN234:AN237"/>
    <mergeCell ref="AO234:AO237"/>
    <mergeCell ref="AP234:AP237"/>
    <mergeCell ref="AQ234:AQ237"/>
  </mergeCells>
  <phoneticPr fontId="1"/>
  <conditionalFormatting sqref="C9:AG13">
    <cfRule type="expression" dxfId="101" priority="104">
      <formula>WEEKDAY(C$9)=7</formula>
    </cfRule>
    <cfRule type="expression" dxfId="100" priority="101">
      <formula>COUNTIF(祝日,C$9)=1</formula>
    </cfRule>
    <cfRule type="expression" dxfId="99" priority="105">
      <formula>WEEKDAY(C$9)=1</formula>
    </cfRule>
  </conditionalFormatting>
  <conditionalFormatting sqref="C15:AG20">
    <cfRule type="expression" dxfId="98" priority="70">
      <formula>COUNTIF(祝日,C$9)=1</formula>
    </cfRule>
    <cfRule type="expression" dxfId="97" priority="71">
      <formula>WEEKDAY(C$9)=7</formula>
    </cfRule>
    <cfRule type="expression" dxfId="96" priority="72">
      <formula>WEEKDAY(C$9)=1</formula>
    </cfRule>
  </conditionalFormatting>
  <conditionalFormatting sqref="C23:AG27 C29:AG34">
    <cfRule type="expression" dxfId="95" priority="102">
      <formula>WEEKDAY(C$23)=7</formula>
    </cfRule>
    <cfRule type="expression" dxfId="94" priority="103">
      <formula>WEEKDAY(C$23)=1</formula>
    </cfRule>
    <cfRule type="expression" dxfId="93" priority="100">
      <formula>COUNTIF(祝日,C$23)=1</formula>
    </cfRule>
  </conditionalFormatting>
  <conditionalFormatting sqref="C37:AG41 C43:AG48">
    <cfRule type="expression" dxfId="92" priority="99">
      <formula>WEEKDAY(C$37)=1</formula>
    </cfRule>
    <cfRule type="expression" dxfId="91" priority="98">
      <formula>WEEKDAY(C$37)=7</formula>
    </cfRule>
    <cfRule type="expression" dxfId="90" priority="97" stopIfTrue="1">
      <formula>COUNTIF(祝日,C$37)=1</formula>
    </cfRule>
  </conditionalFormatting>
  <conditionalFormatting sqref="C51:AG55 C57:AG62">
    <cfRule type="expression" dxfId="89" priority="96">
      <formula>WEEKDAY(C$51)=1</formula>
    </cfRule>
    <cfRule type="expression" dxfId="88" priority="95">
      <formula>WEEKDAY(C$51)=7</formula>
    </cfRule>
    <cfRule type="expression" dxfId="87" priority="94" stopIfTrue="1">
      <formula>COUNTIF(祝日,C$51)=1</formula>
    </cfRule>
  </conditionalFormatting>
  <conditionalFormatting sqref="C65:AG67 C71:AG76">
    <cfRule type="expression" dxfId="86" priority="93">
      <formula>WEEKDAY(C$65)=1</formula>
    </cfRule>
    <cfRule type="expression" dxfId="85" priority="92">
      <formula>WEEKDAY(C$65)=7</formula>
    </cfRule>
    <cfRule type="expression" dxfId="84" priority="91" stopIfTrue="1">
      <formula>COUNTIF(祝日,C$65)=1</formula>
    </cfRule>
  </conditionalFormatting>
  <conditionalFormatting sqref="C79:AG83 C85:AG90">
    <cfRule type="expression" dxfId="83" priority="90">
      <formula>WEEKDAY(C$79)=1</formula>
    </cfRule>
    <cfRule type="expression" dxfId="82" priority="89">
      <formula>WEEKDAY(C$79)=7</formula>
    </cfRule>
    <cfRule type="expression" dxfId="81" priority="88" stopIfTrue="1">
      <formula>COUNTIF(祝日,C$79)=1</formula>
    </cfRule>
  </conditionalFormatting>
  <conditionalFormatting sqref="C93:AG97 C99:AG104">
    <cfRule type="expression" dxfId="80" priority="87">
      <formula>WEEKDAY(C$93)=1</formula>
    </cfRule>
    <cfRule type="expression" dxfId="79" priority="86">
      <formula>WEEKDAY(C$93)=7</formula>
    </cfRule>
    <cfRule type="expression" dxfId="78" priority="85" stopIfTrue="1">
      <formula>COUNTIF(祝日,C$93)=1</formula>
    </cfRule>
  </conditionalFormatting>
  <conditionalFormatting sqref="C107:AG111 C113:AG118">
    <cfRule type="expression" dxfId="77" priority="84">
      <formula>WEEKDAY(C$107)=1</formula>
    </cfRule>
    <cfRule type="expression" dxfId="76" priority="83">
      <formula>WEEKDAY(C$107)=7</formula>
    </cfRule>
    <cfRule type="expression" dxfId="75" priority="82" stopIfTrue="1">
      <formula>COUNTIF(祝日,C$107)=1</formula>
    </cfRule>
  </conditionalFormatting>
  <conditionalFormatting sqref="C121:AG125 C127:AG132">
    <cfRule type="expression" dxfId="74" priority="80">
      <formula>WEEKDAY(C$121)=7</formula>
    </cfRule>
    <cfRule type="expression" dxfId="73" priority="79" stopIfTrue="1">
      <formula>COUNTIF(祝日,C$121)=1</formula>
    </cfRule>
    <cfRule type="expression" dxfId="72" priority="81">
      <formula>WEEKDAY(C$121)=1</formula>
    </cfRule>
  </conditionalFormatting>
  <conditionalFormatting sqref="C135:AG139 C141:AG146">
    <cfRule type="expression" dxfId="71" priority="78">
      <formula>WEEKDAY(C$135)=1</formula>
    </cfRule>
    <cfRule type="expression" dxfId="70" priority="77">
      <formula>WEEKDAY(C$135)=7</formula>
    </cfRule>
    <cfRule type="expression" dxfId="69" priority="76" stopIfTrue="1">
      <formula>COUNTIF(祝日,C$135)=1</formula>
    </cfRule>
  </conditionalFormatting>
  <conditionalFormatting sqref="C149:AG153 C155:AG160">
    <cfRule type="expression" dxfId="68" priority="69">
      <formula>WEEKDAY(C$149)=1</formula>
    </cfRule>
    <cfRule type="expression" dxfId="67" priority="68">
      <formula>WEEKDAY(C$149)=7</formula>
    </cfRule>
    <cfRule type="expression" dxfId="66" priority="67" stopIfTrue="1">
      <formula>COUNTIF(祝日,C$149)=1</formula>
    </cfRule>
  </conditionalFormatting>
  <conditionalFormatting sqref="C163:AG167 C169:AG174">
    <cfRule type="expression" dxfId="65" priority="64" stopIfTrue="1">
      <formula>COUNTIF(祝日,C$163)=1</formula>
    </cfRule>
    <cfRule type="expression" dxfId="64" priority="66">
      <formula>WEEKDAY(C$163)=1</formula>
    </cfRule>
    <cfRule type="expression" dxfId="63" priority="65">
      <formula>WEEKDAY(C$163)=7</formula>
    </cfRule>
  </conditionalFormatting>
  <conditionalFormatting sqref="C177:AG181 C183:AG188">
    <cfRule type="expression" dxfId="62" priority="63">
      <formula>WEEKDAY(C$177)=1</formula>
    </cfRule>
    <cfRule type="expression" dxfId="61" priority="62">
      <formula>WEEKDAY(C$177)=7</formula>
    </cfRule>
    <cfRule type="expression" dxfId="60" priority="61" stopIfTrue="1">
      <formula>COUNTIF(祝日,C$177)=1</formula>
    </cfRule>
  </conditionalFormatting>
  <conditionalFormatting sqref="C191:AG195 C197:AG202">
    <cfRule type="expression" dxfId="59" priority="60">
      <formula>WEEKDAY(C$191)=1</formula>
    </cfRule>
    <cfRule type="expression" dxfId="58" priority="59">
      <formula>WEEKDAY(C$191)=7</formula>
    </cfRule>
    <cfRule type="expression" dxfId="57" priority="58" stopIfTrue="1">
      <formula>COUNTIF(祝日,C$191)=1</formula>
    </cfRule>
  </conditionalFormatting>
  <conditionalFormatting sqref="C205:AG209 C211:AG216">
    <cfRule type="expression" dxfId="56" priority="57">
      <formula>WEEKDAY(C$205)=1</formula>
    </cfRule>
    <cfRule type="expression" dxfId="55" priority="55" stopIfTrue="1">
      <formula>COUNTIF(祝日,C$205)=1</formula>
    </cfRule>
    <cfRule type="expression" dxfId="54" priority="56">
      <formula>WEEKDAY(C$205)=7</formula>
    </cfRule>
  </conditionalFormatting>
  <conditionalFormatting sqref="C219:AG223 C225:AG230">
    <cfRule type="expression" dxfId="53" priority="52" stopIfTrue="1">
      <formula>COUNTIF(祝日,C$219)=1</formula>
    </cfRule>
    <cfRule type="expression" dxfId="52" priority="53">
      <formula>WEEKDAY(C$219)=7</formula>
    </cfRule>
    <cfRule type="expression" dxfId="51" priority="54">
      <formula>WEEKDAY(C$219)=1</formula>
    </cfRule>
  </conditionalFormatting>
  <conditionalFormatting sqref="C233:AG237 C239:AG244">
    <cfRule type="expression" dxfId="50" priority="51">
      <formula>WEEKDAY(C$233)=1</formula>
    </cfRule>
    <cfRule type="expression" dxfId="49" priority="50">
      <formula>WEEKDAY(C$233)=7</formula>
    </cfRule>
    <cfRule type="expression" dxfId="48" priority="49" stopIfTrue="1">
      <formula>COUNTIF(祝日,C$233)=1</formula>
    </cfRule>
  </conditionalFormatting>
  <conditionalFormatting sqref="C247:AG251 C253:AG258">
    <cfRule type="expression" dxfId="47" priority="48">
      <formula>WEEKDAY(C$247)=1</formula>
    </cfRule>
    <cfRule type="expression" dxfId="46" priority="47">
      <formula>WEEKDAY(C$247)=7</formula>
    </cfRule>
    <cfRule type="expression" dxfId="45" priority="46" stopIfTrue="1">
      <formula>COUNTIF(祝日,C$247)=1</formula>
    </cfRule>
  </conditionalFormatting>
  <conditionalFormatting sqref="C261:AG265 C267:AG272">
    <cfRule type="expression" dxfId="44" priority="45">
      <formula>WEEKDAY(C$261)=1</formula>
    </cfRule>
    <cfRule type="expression" dxfId="43" priority="44">
      <formula>WEEKDAY(C$261)=7</formula>
    </cfRule>
    <cfRule type="expression" dxfId="42" priority="43" stopIfTrue="1">
      <formula>COUNTIF(祝日,C$261)=1</formula>
    </cfRule>
  </conditionalFormatting>
  <conditionalFormatting sqref="C275:AG279 C281:AG286">
    <cfRule type="expression" dxfId="41" priority="40" stopIfTrue="1">
      <formula>COUNTIF(祝日,C$275)=1</formula>
    </cfRule>
    <cfRule type="expression" dxfId="40" priority="42">
      <formula>WEEKDAY(C$275)=1</formula>
    </cfRule>
    <cfRule type="expression" dxfId="39" priority="41">
      <formula>WEEKDAY(C$275)=7</formula>
    </cfRule>
  </conditionalFormatting>
  <conditionalFormatting sqref="C289:AG293 C295:AG300">
    <cfRule type="expression" dxfId="38" priority="39">
      <formula>WEEKDAY(C$289)=1</formula>
    </cfRule>
    <cfRule type="expression" dxfId="37" priority="38">
      <formula>WEEKDAY(C$289)=7</formula>
    </cfRule>
    <cfRule type="expression" dxfId="36" priority="37" stopIfTrue="1">
      <formula>COUNTIF(祝日,C$289)=1</formula>
    </cfRule>
  </conditionalFormatting>
  <conditionalFormatting sqref="C303:AG307 C309:AG314">
    <cfRule type="expression" dxfId="35" priority="36">
      <formula>WEEKDAY(C$303)=1</formula>
    </cfRule>
    <cfRule type="expression" dxfId="34" priority="35">
      <formula>WEEKDAY(C$303)=7</formula>
    </cfRule>
    <cfRule type="expression" dxfId="33" priority="34" stopIfTrue="1">
      <formula>COUNTIF(祝日,C$303)=1</formula>
    </cfRule>
  </conditionalFormatting>
  <conditionalFormatting sqref="C317:AG321 C323:AG328">
    <cfRule type="expression" dxfId="32" priority="33">
      <formula>WEEKDAY(C$317)=1</formula>
    </cfRule>
    <cfRule type="expression" dxfId="31" priority="32">
      <formula>WEEKDAY(C$317)=7</formula>
    </cfRule>
    <cfRule type="expression" dxfId="30" priority="31" stopIfTrue="1">
      <formula>COUNTIF(祝日,C$317)=1</formula>
    </cfRule>
  </conditionalFormatting>
  <conditionalFormatting sqref="C331:AG335 C337:AG342">
    <cfRule type="expression" dxfId="29" priority="30">
      <formula>WEEKDAY(C$135)=1</formula>
    </cfRule>
    <cfRule type="expression" dxfId="28" priority="29">
      <formula>WEEKDAY(C$135)=7</formula>
    </cfRule>
    <cfRule type="expression" dxfId="27" priority="28" stopIfTrue="1">
      <formula>COUNTIF(祝日,C$331)=1</formula>
    </cfRule>
  </conditionalFormatting>
  <conditionalFormatting sqref="C345:AG349 C351:AG356">
    <cfRule type="expression" dxfId="26" priority="25" stopIfTrue="1">
      <formula>COUNTIF(祝日,C$345)=1</formula>
    </cfRule>
    <cfRule type="expression" dxfId="25" priority="27">
      <formula>WEEKDAY(C$345)=1</formula>
    </cfRule>
    <cfRule type="expression" dxfId="24" priority="26">
      <formula>WEEKDAY(C$345)=7</formula>
    </cfRule>
  </conditionalFormatting>
  <conditionalFormatting sqref="C359:AG363 C365:AG370">
    <cfRule type="expression" dxfId="23" priority="24">
      <formula>WEEKDAY(C$359)=1</formula>
    </cfRule>
    <cfRule type="expression" dxfId="22" priority="23">
      <formula>WEEKDAY(C$359)=7</formula>
    </cfRule>
    <cfRule type="expression" dxfId="21" priority="22" stopIfTrue="1">
      <formula>COUNTIF(祝日,C$359)=1</formula>
    </cfRule>
  </conditionalFormatting>
  <conditionalFormatting sqref="C373:AG377 C379:AG384">
    <cfRule type="expression" dxfId="20" priority="21">
      <formula>WEEKDAY(C$373)=1</formula>
    </cfRule>
    <cfRule type="expression" dxfId="19" priority="20">
      <formula>WEEKDAY(C$373)=7</formula>
    </cfRule>
    <cfRule type="expression" dxfId="18" priority="19" stopIfTrue="1">
      <formula>COUNTIF(祝日,C$373)=1</formula>
    </cfRule>
  </conditionalFormatting>
  <conditionalFormatting sqref="C387:AG391 C393:AG398">
    <cfRule type="expression" dxfId="17" priority="18">
      <formula>WEEKDAY(C$387)=1</formula>
    </cfRule>
    <cfRule type="expression" dxfId="16" priority="17">
      <formula>WEEKDAY(C$387)=7</formula>
    </cfRule>
    <cfRule type="expression" dxfId="15" priority="16" stopIfTrue="1">
      <formula>COUNTIF(祝日,C$387)=1</formula>
    </cfRule>
  </conditionalFormatting>
  <conditionalFormatting sqref="C401:AG405 C407:AG412">
    <cfRule type="expression" dxfId="14" priority="13" stopIfTrue="1">
      <formula>COUNTIF(祝日,C$401)=1</formula>
    </cfRule>
    <cfRule type="expression" dxfId="13" priority="15">
      <formula>WEEKDAY(C$401)=1</formula>
    </cfRule>
    <cfRule type="expression" dxfId="12" priority="14">
      <formula>WEEKDAY(C$401)=7</formula>
    </cfRule>
  </conditionalFormatting>
  <conditionalFormatting sqref="C415:AG419 C421:AG426">
    <cfRule type="expression" dxfId="11" priority="12">
      <formula>WEEKDAY(C$415)=1</formula>
    </cfRule>
    <cfRule type="expression" dxfId="10" priority="11">
      <formula>WEEKDAY(C$415)=7</formula>
    </cfRule>
    <cfRule type="expression" dxfId="9" priority="10" stopIfTrue="1">
      <formula>COUNTIF(祝日,C$415)=1</formula>
    </cfRule>
  </conditionalFormatting>
  <conditionalFormatting sqref="C429:AG433 C435:AG440">
    <cfRule type="expression" dxfId="8" priority="9">
      <formula>WEEKDAY(C$429)=1</formula>
    </cfRule>
    <cfRule type="expression" dxfId="7" priority="8">
      <formula>WEEKDAY(C$429)=7</formula>
    </cfRule>
    <cfRule type="expression" dxfId="6" priority="7" stopIfTrue="1">
      <formula>COUNTIF(祝日,C$429)=1</formula>
    </cfRule>
  </conditionalFormatting>
  <conditionalFormatting sqref="C443:AG447 C449:AG454">
    <cfRule type="expression" dxfId="5" priority="6">
      <formula>WEEKDAY(C$443)=1</formula>
    </cfRule>
    <cfRule type="expression" dxfId="4" priority="5">
      <formula>WEEKDAY(C$443)=7</formula>
    </cfRule>
    <cfRule type="expression" dxfId="3" priority="4" stopIfTrue="1">
      <formula>COUNTIF(祝日,C$443)=1</formula>
    </cfRule>
  </conditionalFormatting>
  <conditionalFormatting sqref="C457:AG461 C463:AG468">
    <cfRule type="expression" dxfId="2" priority="2">
      <formula>WEEKDAY(C$457)=7</formula>
    </cfRule>
    <cfRule type="expression" dxfId="1" priority="3">
      <formula>WEEKDAY(C$457)=1</formula>
    </cfRule>
    <cfRule type="expression" dxfId="0" priority="1" stopIfTrue="1">
      <formula>COUNTIF(祝日,C$457)=1</formula>
    </cfRule>
  </conditionalFormatting>
  <dataValidations count="1">
    <dataValidation type="list" allowBlank="1" showInputMessage="1" showErrorMessage="1" sqref="C15:AG20 C71:AG76 C449:AG454 C435:AG440 C421:AG426 C407:AG412 C393:AG398 C379:AG384 C365:AG370 C351:AG356 C337:AG342 C323:AG328 C309:AG314 C295:AG300 C281:AG286 C267:AG272 C253:AG258 C239:AG244 C225:AG230 C211:AG216 C197:AG202 C183:AG188 C169:AG174 C155:AG160 C141:AG146 C127:AG132 C113:AG118 C99:AG104 C85:AG90 C57:AG62 C29:AG34 C43:AG48 C463:AG468" xr:uid="{1740CD84-C207-4DB5-866C-D61244105FB9}">
      <formula1>$AR$2:$AR$4</formula1>
    </dataValidation>
  </dataValidations>
  <printOptions horizontalCentered="1" verticalCentered="1"/>
  <pageMargins left="0.23622047244094491" right="0.23622047244094491" top="0.55118110236220474" bottom="0.55118110236220474" header="0.31496062992125984" footer="0.31496062992125984"/>
  <rowBreaks count="1" manualBreakCount="1">
    <brk id="90" max="3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8"/>
  <sheetViews>
    <sheetView topLeftCell="A65" zoomScale="145" zoomScaleNormal="145" workbookViewId="0">
      <selection activeCell="A80" sqref="A80"/>
    </sheetView>
  </sheetViews>
  <sheetFormatPr defaultRowHeight="13" x14ac:dyDescent="0.2"/>
  <cols>
    <col min="1" max="1" width="11.6328125" style="26" bestFit="1" customWidth="1"/>
    <col min="2" max="2" width="3.36328125" style="26" bestFit="1" customWidth="1"/>
    <col min="3" max="3" width="13" style="26" bestFit="1" customWidth="1"/>
    <col min="5" max="5" width="11.6328125" bestFit="1" customWidth="1"/>
    <col min="6" max="6" width="3.36328125" bestFit="1" customWidth="1"/>
    <col min="7" max="7" width="15.08984375" bestFit="1" customWidth="1"/>
    <col min="8" max="8" width="11.6328125" bestFit="1" customWidth="1"/>
    <col min="9" max="9" width="17.26953125" bestFit="1" customWidth="1"/>
  </cols>
  <sheetData>
    <row r="1" spans="1:5" x14ac:dyDescent="0.2">
      <c r="A1" s="25">
        <v>43407</v>
      </c>
      <c r="B1" s="26" t="s">
        <v>10</v>
      </c>
      <c r="C1" s="26" t="s">
        <v>33</v>
      </c>
    </row>
    <row r="2" spans="1:5" x14ac:dyDescent="0.2">
      <c r="A2" s="25">
        <v>43427</v>
      </c>
      <c r="B2" s="26" t="s">
        <v>9</v>
      </c>
      <c r="C2" s="26" t="s">
        <v>34</v>
      </c>
    </row>
    <row r="3" spans="1:5" x14ac:dyDescent="0.2">
      <c r="A3" s="25">
        <v>43457</v>
      </c>
      <c r="B3" s="26" t="s">
        <v>4</v>
      </c>
      <c r="C3" s="26" t="s">
        <v>35</v>
      </c>
    </row>
    <row r="4" spans="1:5" x14ac:dyDescent="0.2">
      <c r="A4" s="25">
        <v>43458</v>
      </c>
      <c r="B4" s="26" t="s">
        <v>5</v>
      </c>
      <c r="C4" s="26" t="s">
        <v>22</v>
      </c>
    </row>
    <row r="5" spans="1:5" x14ac:dyDescent="0.2">
      <c r="A5" s="25">
        <v>45289</v>
      </c>
      <c r="B5" s="26" t="s">
        <v>9</v>
      </c>
      <c r="C5" s="27" t="s">
        <v>38</v>
      </c>
    </row>
    <row r="6" spans="1:5" x14ac:dyDescent="0.2">
      <c r="A6" s="25">
        <v>45290</v>
      </c>
      <c r="B6" s="26" t="s">
        <v>10</v>
      </c>
      <c r="C6" s="27" t="s">
        <v>38</v>
      </c>
    </row>
    <row r="7" spans="1:5" x14ac:dyDescent="0.2">
      <c r="A7" s="25">
        <v>45291</v>
      </c>
      <c r="B7" s="26" t="s">
        <v>4</v>
      </c>
      <c r="C7" s="27" t="s">
        <v>38</v>
      </c>
    </row>
    <row r="8" spans="1:5" x14ac:dyDescent="0.2">
      <c r="A8" s="25">
        <v>45292</v>
      </c>
      <c r="B8" s="26" t="s">
        <v>70</v>
      </c>
      <c r="C8" s="26" t="s">
        <v>19</v>
      </c>
      <c r="E8" s="7"/>
    </row>
    <row r="9" spans="1:5" x14ac:dyDescent="0.2">
      <c r="A9" s="25">
        <v>45293</v>
      </c>
      <c r="B9" s="26" t="s">
        <v>6</v>
      </c>
      <c r="C9" s="27" t="s">
        <v>38</v>
      </c>
      <c r="E9" s="7"/>
    </row>
    <row r="10" spans="1:5" x14ac:dyDescent="0.2">
      <c r="A10" s="25">
        <v>45294</v>
      </c>
      <c r="B10" s="26" t="s">
        <v>7</v>
      </c>
      <c r="C10" s="27" t="s">
        <v>38</v>
      </c>
      <c r="E10" s="7"/>
    </row>
    <row r="11" spans="1:5" x14ac:dyDescent="0.2">
      <c r="A11" s="25">
        <v>45299</v>
      </c>
      <c r="B11" s="26" t="s">
        <v>5</v>
      </c>
      <c r="C11" s="26" t="s">
        <v>20</v>
      </c>
      <c r="E11" s="7"/>
    </row>
    <row r="12" spans="1:5" x14ac:dyDescent="0.2">
      <c r="A12" s="25">
        <v>45333</v>
      </c>
      <c r="B12" s="26" t="s">
        <v>71</v>
      </c>
      <c r="C12" s="26" t="s">
        <v>21</v>
      </c>
      <c r="E12" s="7"/>
    </row>
    <row r="13" spans="1:5" x14ac:dyDescent="0.2">
      <c r="A13" s="25">
        <v>45334</v>
      </c>
      <c r="B13" s="26" t="s">
        <v>70</v>
      </c>
      <c r="C13" s="26" t="s">
        <v>72</v>
      </c>
      <c r="E13" s="7"/>
    </row>
    <row r="14" spans="1:5" x14ac:dyDescent="0.2">
      <c r="A14" s="25">
        <v>45371</v>
      </c>
      <c r="B14" s="26" t="s">
        <v>73</v>
      </c>
      <c r="C14" s="26" t="s">
        <v>23</v>
      </c>
      <c r="E14" s="7"/>
    </row>
    <row r="15" spans="1:5" x14ac:dyDescent="0.2">
      <c r="A15" s="25">
        <v>45411</v>
      </c>
      <c r="B15" s="26" t="s">
        <v>5</v>
      </c>
      <c r="C15" s="26" t="s">
        <v>24</v>
      </c>
    </row>
    <row r="16" spans="1:5" x14ac:dyDescent="0.2">
      <c r="A16" s="25">
        <v>45415</v>
      </c>
      <c r="B16" s="26" t="s">
        <v>9</v>
      </c>
      <c r="C16" s="26" t="s">
        <v>25</v>
      </c>
    </row>
    <row r="17" spans="1:5" x14ac:dyDescent="0.2">
      <c r="A17" s="25">
        <v>45416</v>
      </c>
      <c r="B17" s="26" t="s">
        <v>10</v>
      </c>
      <c r="C17" s="26" t="s">
        <v>26</v>
      </c>
    </row>
    <row r="18" spans="1:5" x14ac:dyDescent="0.2">
      <c r="A18" s="25">
        <v>45417</v>
      </c>
      <c r="B18" s="26" t="s">
        <v>4</v>
      </c>
      <c r="C18" s="26" t="s">
        <v>27</v>
      </c>
      <c r="E18" s="7"/>
    </row>
    <row r="19" spans="1:5" x14ac:dyDescent="0.2">
      <c r="A19" s="25">
        <v>45418</v>
      </c>
      <c r="B19" s="26" t="s">
        <v>5</v>
      </c>
      <c r="C19" s="26" t="s">
        <v>22</v>
      </c>
      <c r="E19" s="7"/>
    </row>
    <row r="20" spans="1:5" x14ac:dyDescent="0.2">
      <c r="A20" s="25">
        <v>45488</v>
      </c>
      <c r="B20" s="26" t="s">
        <v>70</v>
      </c>
      <c r="C20" s="26" t="s">
        <v>28</v>
      </c>
      <c r="E20" s="7"/>
    </row>
    <row r="21" spans="1:5" x14ac:dyDescent="0.2">
      <c r="A21" s="25">
        <v>45515</v>
      </c>
      <c r="B21" s="26" t="s">
        <v>71</v>
      </c>
      <c r="C21" s="26" t="s">
        <v>29</v>
      </c>
      <c r="E21" s="7"/>
    </row>
    <row r="22" spans="1:5" x14ac:dyDescent="0.2">
      <c r="A22" s="25">
        <v>45516</v>
      </c>
      <c r="B22" s="26" t="s">
        <v>5</v>
      </c>
      <c r="C22" s="26" t="s">
        <v>22</v>
      </c>
      <c r="E22" s="7"/>
    </row>
    <row r="23" spans="1:5" x14ac:dyDescent="0.2">
      <c r="A23" s="25">
        <v>45551</v>
      </c>
      <c r="B23" s="26" t="s">
        <v>5</v>
      </c>
      <c r="C23" s="26" t="s">
        <v>30</v>
      </c>
      <c r="E23" s="7"/>
    </row>
    <row r="24" spans="1:5" x14ac:dyDescent="0.2">
      <c r="A24" s="25">
        <v>45557</v>
      </c>
      <c r="B24" s="26" t="s">
        <v>71</v>
      </c>
      <c r="C24" s="26" t="s">
        <v>74</v>
      </c>
      <c r="E24" s="7"/>
    </row>
    <row r="25" spans="1:5" x14ac:dyDescent="0.2">
      <c r="A25" s="25">
        <v>45558</v>
      </c>
      <c r="B25" s="26" t="s">
        <v>5</v>
      </c>
      <c r="C25" s="26" t="s">
        <v>72</v>
      </c>
      <c r="E25" s="7"/>
    </row>
    <row r="26" spans="1:5" x14ac:dyDescent="0.2">
      <c r="A26" s="25">
        <v>45579</v>
      </c>
      <c r="B26" s="26" t="s">
        <v>5</v>
      </c>
      <c r="C26" s="26" t="s">
        <v>32</v>
      </c>
      <c r="E26" s="7"/>
    </row>
    <row r="27" spans="1:5" x14ac:dyDescent="0.2">
      <c r="A27" s="25">
        <v>45599</v>
      </c>
      <c r="B27" s="26" t="s">
        <v>4</v>
      </c>
      <c r="C27" s="26" t="s">
        <v>33</v>
      </c>
      <c r="E27" s="7"/>
    </row>
    <row r="28" spans="1:5" x14ac:dyDescent="0.2">
      <c r="A28" s="25">
        <v>45600</v>
      </c>
      <c r="B28" s="26" t="s">
        <v>5</v>
      </c>
      <c r="C28" s="26" t="s">
        <v>22</v>
      </c>
      <c r="E28" s="7"/>
    </row>
    <row r="29" spans="1:5" x14ac:dyDescent="0.2">
      <c r="A29" s="25">
        <v>45619</v>
      </c>
      <c r="B29" s="26" t="s">
        <v>10</v>
      </c>
      <c r="C29" s="26" t="s">
        <v>34</v>
      </c>
      <c r="E29" s="7"/>
    </row>
    <row r="30" spans="1:5" x14ac:dyDescent="0.2">
      <c r="A30" s="25">
        <v>45655</v>
      </c>
      <c r="B30" s="26" t="s">
        <v>4</v>
      </c>
      <c r="C30" s="27" t="s">
        <v>38</v>
      </c>
      <c r="E30" s="7"/>
    </row>
    <row r="31" spans="1:5" x14ac:dyDescent="0.2">
      <c r="A31" s="25">
        <v>45656</v>
      </c>
      <c r="B31" s="26" t="s">
        <v>5</v>
      </c>
      <c r="C31" s="27" t="s">
        <v>38</v>
      </c>
    </row>
    <row r="32" spans="1:5" x14ac:dyDescent="0.2">
      <c r="A32" s="25">
        <v>45657</v>
      </c>
      <c r="B32" s="26" t="s">
        <v>6</v>
      </c>
      <c r="C32" s="27" t="s">
        <v>38</v>
      </c>
      <c r="E32" s="7"/>
    </row>
    <row r="33" spans="1:5" x14ac:dyDescent="0.2">
      <c r="A33" s="25">
        <v>45658</v>
      </c>
      <c r="B33" s="26" t="s">
        <v>7</v>
      </c>
      <c r="C33" s="26" t="s">
        <v>19</v>
      </c>
      <c r="E33" s="7"/>
    </row>
    <row r="34" spans="1:5" x14ac:dyDescent="0.2">
      <c r="A34" s="25">
        <v>45659</v>
      </c>
      <c r="B34" s="26" t="s">
        <v>8</v>
      </c>
      <c r="C34" s="27" t="s">
        <v>38</v>
      </c>
      <c r="E34" s="7"/>
    </row>
    <row r="35" spans="1:5" x14ac:dyDescent="0.2">
      <c r="A35" s="25">
        <v>45660</v>
      </c>
      <c r="B35" s="26" t="s">
        <v>9</v>
      </c>
      <c r="C35" s="27" t="s">
        <v>38</v>
      </c>
      <c r="E35" s="7"/>
    </row>
    <row r="36" spans="1:5" x14ac:dyDescent="0.2">
      <c r="A36" s="25">
        <v>45670</v>
      </c>
      <c r="B36" s="26" t="s">
        <v>5</v>
      </c>
      <c r="C36" s="26" t="s">
        <v>20</v>
      </c>
      <c r="E36" s="7"/>
    </row>
    <row r="37" spans="1:5" x14ac:dyDescent="0.2">
      <c r="A37" s="25">
        <v>45699</v>
      </c>
      <c r="B37" s="26" t="s">
        <v>6</v>
      </c>
      <c r="C37" s="26" t="s">
        <v>21</v>
      </c>
      <c r="E37" s="7"/>
    </row>
    <row r="38" spans="1:5" x14ac:dyDescent="0.2">
      <c r="A38" s="25">
        <v>45711</v>
      </c>
      <c r="B38" s="26" t="s">
        <v>4</v>
      </c>
      <c r="C38" s="26" t="s">
        <v>35</v>
      </c>
      <c r="E38" s="7"/>
    </row>
    <row r="39" spans="1:5" x14ac:dyDescent="0.2">
      <c r="A39" s="25">
        <v>45712</v>
      </c>
      <c r="B39" s="26" t="s">
        <v>5</v>
      </c>
      <c r="C39" s="26" t="s">
        <v>22</v>
      </c>
      <c r="E39" s="7"/>
    </row>
    <row r="40" spans="1:5" x14ac:dyDescent="0.2">
      <c r="A40" s="25">
        <v>45736</v>
      </c>
      <c r="B40" s="26" t="s">
        <v>75</v>
      </c>
      <c r="C40" s="26" t="s">
        <v>23</v>
      </c>
      <c r="E40" s="7"/>
    </row>
    <row r="41" spans="1:5" x14ac:dyDescent="0.2">
      <c r="A41" s="25">
        <v>45776</v>
      </c>
      <c r="B41" s="26" t="s">
        <v>76</v>
      </c>
      <c r="C41" s="26" t="s">
        <v>24</v>
      </c>
      <c r="E41" s="7"/>
    </row>
    <row r="42" spans="1:5" x14ac:dyDescent="0.2">
      <c r="A42" s="25">
        <v>45780</v>
      </c>
      <c r="B42" s="26" t="s">
        <v>77</v>
      </c>
      <c r="C42" s="26" t="s">
        <v>25</v>
      </c>
      <c r="E42" s="7"/>
    </row>
    <row r="43" spans="1:5" x14ac:dyDescent="0.2">
      <c r="A43" s="25">
        <v>45781</v>
      </c>
      <c r="B43" s="26" t="s">
        <v>78</v>
      </c>
      <c r="C43" s="26" t="s">
        <v>26</v>
      </c>
    </row>
    <row r="44" spans="1:5" x14ac:dyDescent="0.2">
      <c r="A44" s="25">
        <v>45782</v>
      </c>
      <c r="B44" s="26" t="s">
        <v>70</v>
      </c>
      <c r="C44" s="26" t="s">
        <v>27</v>
      </c>
    </row>
    <row r="45" spans="1:5" x14ac:dyDescent="0.2">
      <c r="A45" s="25">
        <v>45783</v>
      </c>
      <c r="B45" s="26" t="s">
        <v>79</v>
      </c>
      <c r="C45" s="26" t="s">
        <v>22</v>
      </c>
      <c r="E45" s="7"/>
    </row>
    <row r="46" spans="1:5" x14ac:dyDescent="0.2">
      <c r="A46" s="25">
        <v>45859</v>
      </c>
      <c r="B46" s="26" t="s">
        <v>70</v>
      </c>
      <c r="C46" s="26" t="s">
        <v>28</v>
      </c>
      <c r="E46" s="7"/>
    </row>
    <row r="47" spans="1:5" x14ac:dyDescent="0.2">
      <c r="A47" s="25">
        <v>45880</v>
      </c>
      <c r="B47" s="26" t="s">
        <v>70</v>
      </c>
      <c r="C47" s="26" t="s">
        <v>29</v>
      </c>
      <c r="E47" s="7"/>
    </row>
    <row r="48" spans="1:5" x14ac:dyDescent="0.2">
      <c r="A48" s="25">
        <v>45915</v>
      </c>
      <c r="B48" s="26" t="s">
        <v>5</v>
      </c>
      <c r="C48" s="26" t="s">
        <v>30</v>
      </c>
      <c r="E48" s="7"/>
    </row>
    <row r="49" spans="1:5" x14ac:dyDescent="0.2">
      <c r="A49" s="25">
        <v>45923</v>
      </c>
      <c r="B49" s="26" t="s">
        <v>6</v>
      </c>
      <c r="C49" s="26" t="s">
        <v>31</v>
      </c>
      <c r="E49" s="7"/>
    </row>
    <row r="50" spans="1:5" x14ac:dyDescent="0.2">
      <c r="A50" s="86">
        <v>45943</v>
      </c>
      <c r="B50" s="69" t="s">
        <v>5</v>
      </c>
      <c r="C50" s="69" t="s">
        <v>42</v>
      </c>
      <c r="E50" s="7"/>
    </row>
    <row r="51" spans="1:5" x14ac:dyDescent="0.2">
      <c r="A51" s="86">
        <v>45964</v>
      </c>
      <c r="B51" s="69" t="s">
        <v>5</v>
      </c>
      <c r="C51" s="69" t="s">
        <v>33</v>
      </c>
    </row>
    <row r="52" spans="1:5" x14ac:dyDescent="0.2">
      <c r="A52" s="86">
        <v>45984</v>
      </c>
      <c r="B52" s="69" t="s">
        <v>4</v>
      </c>
      <c r="C52" s="69" t="s">
        <v>34</v>
      </c>
    </row>
    <row r="53" spans="1:5" x14ac:dyDescent="0.2">
      <c r="A53" s="86">
        <v>45985</v>
      </c>
      <c r="B53" s="69" t="s">
        <v>5</v>
      </c>
      <c r="C53" s="69" t="s">
        <v>22</v>
      </c>
    </row>
    <row r="54" spans="1:5" x14ac:dyDescent="0.2">
      <c r="A54" s="7">
        <v>46020</v>
      </c>
      <c r="B54" t="s">
        <v>5</v>
      </c>
      <c r="C54" s="27" t="s">
        <v>38</v>
      </c>
      <c r="E54" s="7"/>
    </row>
    <row r="55" spans="1:5" x14ac:dyDescent="0.2">
      <c r="A55" s="7">
        <v>46021</v>
      </c>
      <c r="B55" t="s">
        <v>6</v>
      </c>
      <c r="C55" s="27" t="s">
        <v>38</v>
      </c>
      <c r="E55" s="7"/>
    </row>
    <row r="56" spans="1:5" x14ac:dyDescent="0.2">
      <c r="A56" s="7">
        <v>46022</v>
      </c>
      <c r="B56" t="s">
        <v>7</v>
      </c>
      <c r="C56" s="27" t="s">
        <v>38</v>
      </c>
      <c r="E56" s="7"/>
    </row>
    <row r="57" spans="1:5" x14ac:dyDescent="0.2">
      <c r="A57" s="7">
        <v>46023</v>
      </c>
      <c r="B57" t="s">
        <v>8</v>
      </c>
      <c r="C57" t="s">
        <v>19</v>
      </c>
      <c r="E57" s="7"/>
    </row>
    <row r="58" spans="1:5" x14ac:dyDescent="0.2">
      <c r="A58" s="7">
        <v>46024</v>
      </c>
      <c r="B58" t="s">
        <v>9</v>
      </c>
      <c r="C58" s="27" t="s">
        <v>38</v>
      </c>
      <c r="E58" s="7"/>
    </row>
    <row r="59" spans="1:5" x14ac:dyDescent="0.2">
      <c r="A59" s="7">
        <v>46025</v>
      </c>
      <c r="B59" t="s">
        <v>10</v>
      </c>
      <c r="C59" s="27" t="s">
        <v>38</v>
      </c>
      <c r="E59" s="7"/>
    </row>
    <row r="60" spans="1:5" x14ac:dyDescent="0.2">
      <c r="A60" s="7">
        <v>46034</v>
      </c>
      <c r="B60" t="s">
        <v>5</v>
      </c>
      <c r="C60" t="s">
        <v>20</v>
      </c>
      <c r="E60" s="7"/>
    </row>
    <row r="61" spans="1:5" x14ac:dyDescent="0.2">
      <c r="A61" s="7">
        <v>46064</v>
      </c>
      <c r="B61" t="s">
        <v>7</v>
      </c>
      <c r="C61" t="s">
        <v>21</v>
      </c>
      <c r="E61" s="7"/>
    </row>
    <row r="62" spans="1:5" x14ac:dyDescent="0.2">
      <c r="A62" s="7">
        <v>46076</v>
      </c>
      <c r="B62" t="s">
        <v>5</v>
      </c>
      <c r="C62" t="s">
        <v>35</v>
      </c>
      <c r="E62" s="7"/>
    </row>
    <row r="63" spans="1:5" x14ac:dyDescent="0.2">
      <c r="A63" s="7">
        <v>46101</v>
      </c>
      <c r="B63" t="s">
        <v>9</v>
      </c>
      <c r="C63" t="s">
        <v>23</v>
      </c>
      <c r="E63" s="7"/>
    </row>
    <row r="64" spans="1:5" x14ac:dyDescent="0.2">
      <c r="A64" s="7">
        <v>46141</v>
      </c>
      <c r="B64" t="s">
        <v>7</v>
      </c>
      <c r="C64" t="s">
        <v>24</v>
      </c>
      <c r="E64" s="7"/>
    </row>
    <row r="65" spans="1:5" x14ac:dyDescent="0.2">
      <c r="A65" s="7">
        <v>46145</v>
      </c>
      <c r="B65" t="s">
        <v>4</v>
      </c>
      <c r="C65" t="s">
        <v>25</v>
      </c>
      <c r="E65" s="7"/>
    </row>
    <row r="66" spans="1:5" x14ac:dyDescent="0.2">
      <c r="A66" s="7">
        <v>46146</v>
      </c>
      <c r="B66" t="s">
        <v>5</v>
      </c>
      <c r="C66" t="s">
        <v>26</v>
      </c>
      <c r="E66" s="7"/>
    </row>
    <row r="67" spans="1:5" x14ac:dyDescent="0.2">
      <c r="A67" s="7">
        <v>46147</v>
      </c>
      <c r="B67" t="s">
        <v>6</v>
      </c>
      <c r="C67" t="s">
        <v>27</v>
      </c>
      <c r="E67" s="7"/>
    </row>
    <row r="68" spans="1:5" x14ac:dyDescent="0.2">
      <c r="A68" s="7">
        <v>46148</v>
      </c>
      <c r="B68" t="s">
        <v>7</v>
      </c>
      <c r="C68" t="s">
        <v>22</v>
      </c>
      <c r="E68" s="7"/>
    </row>
    <row r="69" spans="1:5" x14ac:dyDescent="0.2">
      <c r="A69" s="7">
        <v>46223</v>
      </c>
      <c r="B69" t="s">
        <v>5</v>
      </c>
      <c r="C69" t="s">
        <v>28</v>
      </c>
    </row>
    <row r="70" spans="1:5" x14ac:dyDescent="0.2">
      <c r="A70" s="7">
        <v>46245</v>
      </c>
      <c r="B70" t="s">
        <v>6</v>
      </c>
      <c r="C70" t="s">
        <v>29</v>
      </c>
      <c r="E70" s="7"/>
    </row>
    <row r="71" spans="1:5" x14ac:dyDescent="0.2">
      <c r="A71" s="7">
        <v>46286</v>
      </c>
      <c r="B71" t="s">
        <v>5</v>
      </c>
      <c r="C71" t="s">
        <v>30</v>
      </c>
      <c r="E71" s="7"/>
    </row>
    <row r="72" spans="1:5" x14ac:dyDescent="0.2">
      <c r="A72" s="7">
        <v>46287</v>
      </c>
      <c r="B72" t="s">
        <v>6</v>
      </c>
      <c r="C72" t="s">
        <v>41</v>
      </c>
      <c r="E72" s="7"/>
    </row>
    <row r="73" spans="1:5" x14ac:dyDescent="0.2">
      <c r="A73" s="7">
        <v>46288</v>
      </c>
      <c r="B73" t="s">
        <v>7</v>
      </c>
      <c r="C73" t="s">
        <v>31</v>
      </c>
      <c r="E73" s="7"/>
    </row>
    <row r="74" spans="1:5" x14ac:dyDescent="0.2">
      <c r="A74" s="7">
        <v>46307</v>
      </c>
      <c r="B74" t="s">
        <v>5</v>
      </c>
      <c r="C74" s="26" t="s">
        <v>42</v>
      </c>
      <c r="E74" s="7"/>
    </row>
    <row r="75" spans="1:5" x14ac:dyDescent="0.2">
      <c r="A75" s="7">
        <v>46329</v>
      </c>
      <c r="B75" t="s">
        <v>6</v>
      </c>
      <c r="C75" s="26" t="s">
        <v>33</v>
      </c>
      <c r="E75" s="7"/>
    </row>
    <row r="76" spans="1:5" x14ac:dyDescent="0.2">
      <c r="A76" s="7">
        <v>46349</v>
      </c>
      <c r="B76" t="s">
        <v>5</v>
      </c>
      <c r="C76" s="26" t="s">
        <v>34</v>
      </c>
      <c r="E76" s="7"/>
    </row>
    <row r="77" spans="1:5" x14ac:dyDescent="0.2">
      <c r="A77" s="7">
        <v>46385</v>
      </c>
      <c r="B77" t="s">
        <v>6</v>
      </c>
      <c r="C77" s="27" t="s">
        <v>38</v>
      </c>
      <c r="E77" s="7"/>
    </row>
    <row r="78" spans="1:5" x14ac:dyDescent="0.2">
      <c r="A78" s="7">
        <v>46386</v>
      </c>
      <c r="B78" t="s">
        <v>7</v>
      </c>
      <c r="C78" s="27" t="s">
        <v>38</v>
      </c>
      <c r="E78" s="7"/>
    </row>
    <row r="79" spans="1:5" x14ac:dyDescent="0.2">
      <c r="A79" s="7">
        <v>46387</v>
      </c>
      <c r="B79" t="s">
        <v>8</v>
      </c>
      <c r="C79" s="27" t="s">
        <v>38</v>
      </c>
      <c r="E79" s="7"/>
    </row>
    <row r="80" spans="1:5" x14ac:dyDescent="0.2">
      <c r="A80" s="7">
        <v>46388</v>
      </c>
      <c r="B80" t="s">
        <v>9</v>
      </c>
      <c r="C80" s="26" t="s">
        <v>19</v>
      </c>
      <c r="E80" s="7"/>
    </row>
    <row r="81" spans="1:5" x14ac:dyDescent="0.2">
      <c r="A81" s="7">
        <v>46389</v>
      </c>
      <c r="B81" t="s">
        <v>10</v>
      </c>
      <c r="C81" s="27" t="s">
        <v>38</v>
      </c>
      <c r="E81" s="7"/>
    </row>
    <row r="82" spans="1:5" x14ac:dyDescent="0.2">
      <c r="A82" s="7">
        <v>46390</v>
      </c>
      <c r="B82" t="s">
        <v>4</v>
      </c>
      <c r="C82" s="27" t="s">
        <v>38</v>
      </c>
      <c r="E82" s="7"/>
    </row>
    <row r="83" spans="1:5" x14ac:dyDescent="0.2">
      <c r="A83" s="7">
        <v>46398</v>
      </c>
      <c r="B83" t="s">
        <v>5</v>
      </c>
      <c r="C83" s="26" t="s">
        <v>20</v>
      </c>
      <c r="E83" s="7"/>
    </row>
    <row r="84" spans="1:5" x14ac:dyDescent="0.2">
      <c r="A84" s="7">
        <v>46429</v>
      </c>
      <c r="B84" t="s">
        <v>8</v>
      </c>
      <c r="C84" s="26" t="s">
        <v>21</v>
      </c>
      <c r="E84" s="7"/>
    </row>
    <row r="85" spans="1:5" x14ac:dyDescent="0.2">
      <c r="A85" s="7">
        <v>46441</v>
      </c>
      <c r="B85" t="s">
        <v>6</v>
      </c>
      <c r="C85" s="26" t="s">
        <v>35</v>
      </c>
      <c r="E85" s="7"/>
    </row>
    <row r="86" spans="1:5" x14ac:dyDescent="0.2">
      <c r="A86" s="7">
        <v>46467</v>
      </c>
      <c r="B86" t="s">
        <v>4</v>
      </c>
      <c r="C86" s="26" t="s">
        <v>23</v>
      </c>
      <c r="E86" s="7"/>
    </row>
    <row r="87" spans="1:5" x14ac:dyDescent="0.2">
      <c r="A87" s="7">
        <v>46468</v>
      </c>
      <c r="B87" t="s">
        <v>5</v>
      </c>
      <c r="C87" s="26" t="s">
        <v>72</v>
      </c>
      <c r="E87" s="7"/>
    </row>
    <row r="88" spans="1:5" x14ac:dyDescent="0.2">
      <c r="A88" s="7">
        <v>46506</v>
      </c>
      <c r="B88" t="s">
        <v>8</v>
      </c>
      <c r="C88" s="26" t="s">
        <v>24</v>
      </c>
      <c r="E88" s="7"/>
    </row>
    <row r="89" spans="1:5" x14ac:dyDescent="0.2">
      <c r="A89" s="7">
        <v>46510</v>
      </c>
      <c r="B89" t="s">
        <v>5</v>
      </c>
      <c r="C89" s="26" t="s">
        <v>25</v>
      </c>
      <c r="E89" s="7"/>
    </row>
    <row r="90" spans="1:5" x14ac:dyDescent="0.2">
      <c r="A90" s="7">
        <v>46511</v>
      </c>
      <c r="B90" t="s">
        <v>6</v>
      </c>
      <c r="C90" s="26" t="s">
        <v>26</v>
      </c>
      <c r="E90" s="7"/>
    </row>
    <row r="91" spans="1:5" x14ac:dyDescent="0.2">
      <c r="A91" s="7">
        <v>46512</v>
      </c>
      <c r="B91" t="s">
        <v>7</v>
      </c>
      <c r="C91" s="26" t="s">
        <v>27</v>
      </c>
      <c r="E91" s="7"/>
    </row>
    <row r="92" spans="1:5" x14ac:dyDescent="0.2">
      <c r="A92" s="7">
        <v>46587</v>
      </c>
      <c r="B92" t="s">
        <v>5</v>
      </c>
      <c r="C92" s="26" t="s">
        <v>28</v>
      </c>
      <c r="E92" s="7"/>
    </row>
    <row r="93" spans="1:5" x14ac:dyDescent="0.2">
      <c r="A93" s="7">
        <v>46610</v>
      </c>
      <c r="B93" t="s">
        <v>7</v>
      </c>
      <c r="C93" s="26" t="s">
        <v>29</v>
      </c>
    </row>
    <row r="94" spans="1:5" x14ac:dyDescent="0.2">
      <c r="A94" s="7">
        <v>46650</v>
      </c>
      <c r="B94" t="s">
        <v>5</v>
      </c>
      <c r="C94" s="26" t="s">
        <v>30</v>
      </c>
      <c r="E94" s="7"/>
    </row>
    <row r="95" spans="1:5" x14ac:dyDescent="0.2">
      <c r="A95" s="7">
        <v>46653</v>
      </c>
      <c r="B95" t="s">
        <v>8</v>
      </c>
      <c r="C95" s="26" t="s">
        <v>31</v>
      </c>
      <c r="E95" s="7"/>
    </row>
    <row r="96" spans="1:5" x14ac:dyDescent="0.2">
      <c r="A96" s="7">
        <v>46671</v>
      </c>
      <c r="B96" t="s">
        <v>5</v>
      </c>
      <c r="C96" s="26" t="s">
        <v>42</v>
      </c>
      <c r="E96" s="7"/>
    </row>
    <row r="97" spans="1:5" x14ac:dyDescent="0.2">
      <c r="A97" s="7">
        <v>46694</v>
      </c>
      <c r="B97" t="s">
        <v>7</v>
      </c>
      <c r="C97" s="26" t="s">
        <v>33</v>
      </c>
      <c r="E97" s="7"/>
    </row>
    <row r="98" spans="1:5" x14ac:dyDescent="0.2">
      <c r="A98" s="7">
        <v>46714</v>
      </c>
      <c r="B98" t="s">
        <v>6</v>
      </c>
      <c r="C98" s="26" t="s">
        <v>34</v>
      </c>
      <c r="E98" s="7"/>
    </row>
    <row r="99" spans="1:5" x14ac:dyDescent="0.2">
      <c r="E99" s="7"/>
    </row>
    <row r="100" spans="1:5" x14ac:dyDescent="0.2">
      <c r="E100" s="7"/>
    </row>
    <row r="101" spans="1:5" x14ac:dyDescent="0.2">
      <c r="E101" s="7"/>
    </row>
    <row r="102" spans="1:5" x14ac:dyDescent="0.2">
      <c r="E102" s="7"/>
    </row>
    <row r="103" spans="1:5" x14ac:dyDescent="0.2">
      <c r="E103" s="7"/>
    </row>
    <row r="104" spans="1:5" x14ac:dyDescent="0.2">
      <c r="E104" s="7"/>
    </row>
    <row r="105" spans="1:5" x14ac:dyDescent="0.2">
      <c r="E105" s="7"/>
    </row>
    <row r="106" spans="1:5" x14ac:dyDescent="0.2">
      <c r="E106" s="7"/>
    </row>
    <row r="107" spans="1:5" x14ac:dyDescent="0.2">
      <c r="E107" s="7"/>
    </row>
    <row r="108" spans="1:5" x14ac:dyDescent="0.2">
      <c r="E108" s="7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別紙１</vt:lpstr>
      <vt:lpstr>別紙１（記入例）</vt:lpstr>
      <vt:lpstr>祝日一覧</vt:lpstr>
      <vt:lpstr>別紙１!Print_Area</vt:lpstr>
      <vt:lpstr>'別紙１（記入例）'!Print_Area</vt:lpstr>
      <vt:lpstr>祝日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野上　正盛</dc:creator>
  <cp:lastModifiedBy>島根県石原　康平</cp:lastModifiedBy>
  <cp:lastPrinted>2025-08-29T06:12:38Z</cp:lastPrinted>
  <dcterms:created xsi:type="dcterms:W3CDTF">2018-06-04T08:39:32Z</dcterms:created>
  <dcterms:modified xsi:type="dcterms:W3CDTF">2025-09-09T10:23:54Z</dcterms:modified>
</cp:coreProperties>
</file>